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1. NOVIEMBRE\"/>
    </mc:Choice>
  </mc:AlternateContent>
  <xr:revisionPtr revIDLastSave="0" documentId="13_ncr:1_{9BDD0968-3BF2-445B-BE51-5FC207DBFF3B}" xr6:coauthVersionLast="47" xr6:coauthVersionMax="47" xr10:uidLastSave="{00000000-0000-0000-0000-000000000000}"/>
  <bookViews>
    <workbookView xWindow="-120" yWindow="-120" windowWidth="29040" windowHeight="15840" tabRatio="739" firstSheet="17" activeTab="17" xr2:uid="{00000000-000D-0000-FFFF-FFFF00000000}"/>
  </bookViews>
  <sheets>
    <sheet name="ESTADO DE SITUACION ENERO" sheetId="16" r:id="rId1"/>
    <sheet name="Hoja1" sheetId="14" r:id="rId2"/>
    <sheet name="Hoja2" sheetId="15" r:id="rId3"/>
    <sheet name="ESTADO DE SITUACION FEBRERO " sheetId="17" r:id="rId4"/>
    <sheet name="ESTADO DE SITUACION MARZO" sheetId="19" r:id="rId5"/>
    <sheet name="ESTADO DE SITUACION ABRIL " sheetId="20" r:id="rId6"/>
    <sheet name="ESTADO DE SITUACION MAYO 2021" sheetId="23" r:id="rId7"/>
    <sheet name="ESTADO DE SITUACION JUNIO 2021" sheetId="24" r:id="rId8"/>
    <sheet name="ESTADO DE SITUACION JULIO 2021" sheetId="25" r:id="rId9"/>
    <sheet name="ESTADO DE SITUACION AGOSTO 2021" sheetId="26" r:id="rId10"/>
    <sheet name="ESTADO DE SITUACION SEPTIEMBRE " sheetId="27" r:id="rId11"/>
    <sheet name="ESTADO DE SITUACION OCT. 2021" sheetId="28" r:id="rId12"/>
    <sheet name="ESTADO DE SITUACION NOV. 2021" sheetId="29" r:id="rId13"/>
    <sheet name="ESTADO DE SITUACION DIC 2021" sheetId="30" r:id="rId14"/>
    <sheet name="ESTADO DE SITUACION ENERO 2022 " sheetId="31" r:id="rId15"/>
    <sheet name="ESTADO DE SITUACION FEBRERO2022" sheetId="32" r:id="rId16"/>
    <sheet name="ESTADO DE SITUACION MARZO 2022" sheetId="33" r:id="rId17"/>
    <sheet name="ESTADO DE SITUACION NOV 2022" sheetId="39" r:id="rId18"/>
  </sheets>
  <definedNames>
    <definedName name="_xlnm.Print_Area" localSheetId="5">'ESTADO DE SITUACION ABRIL '!$A$1:$G$66</definedName>
    <definedName name="_xlnm.Print_Area" localSheetId="9">'ESTADO DE SITUACION AGOSTO 2021'!$A$1:$G$67</definedName>
    <definedName name="_xlnm.Print_Area" localSheetId="13">'ESTADO DE SITUACION DIC 2021'!$A$1:$G$67</definedName>
    <definedName name="_xlnm.Print_Area" localSheetId="0">'ESTADO DE SITUACION ENERO'!$A$1:$G$74</definedName>
    <definedName name="_xlnm.Print_Area" localSheetId="14">'ESTADO DE SITUACION ENERO 2022 '!$A$1:$G$66</definedName>
    <definedName name="_xlnm.Print_Area" localSheetId="3">'ESTADO DE SITUACION FEBRERO '!$A$1:$G$74</definedName>
    <definedName name="_xlnm.Print_Area" localSheetId="15">'ESTADO DE SITUACION FEBRERO2022'!$A$1:$G$66</definedName>
    <definedName name="_xlnm.Print_Area" localSheetId="8">'ESTADO DE SITUACION JULIO 2021'!$A$1:$G$67</definedName>
    <definedName name="_xlnm.Print_Area" localSheetId="7">'ESTADO DE SITUACION JUNIO 2021'!$A$1:$G$65</definedName>
    <definedName name="_xlnm.Print_Area" localSheetId="4">'ESTADO DE SITUACION MARZO'!$A$1:$G$66</definedName>
    <definedName name="_xlnm.Print_Area" localSheetId="16">'ESTADO DE SITUACION MARZO 2022'!$A$1:$G$66</definedName>
    <definedName name="_xlnm.Print_Area" localSheetId="6">'ESTADO DE SITUACION MAYO 2021'!$A$1:$G$66</definedName>
    <definedName name="_xlnm.Print_Area" localSheetId="17">'ESTADO DE SITUACION NOV 2022'!$A$1:$G$66</definedName>
    <definedName name="_xlnm.Print_Area" localSheetId="12">'ESTADO DE SITUACION NOV. 2021'!$A$1:$G$67</definedName>
    <definedName name="_xlnm.Print_Area" localSheetId="11">'ESTADO DE SITUACION OCT. 2021'!$A$1:$G$67</definedName>
    <definedName name="_xlnm.Print_Area" localSheetId="10">'ESTADO DE SITUACION SEPTIEMBRE '!$A$1:$G$67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39" l="1"/>
  <c r="E45" i="39" s="1"/>
  <c r="E33" i="39"/>
  <c r="E30" i="39"/>
  <c r="D29" i="39"/>
  <c r="E27" i="39"/>
  <c r="E18" i="39"/>
  <c r="E21" i="39" s="1"/>
  <c r="E21" i="33"/>
  <c r="E44" i="33"/>
  <c r="E45" i="33" s="1"/>
  <c r="E33" i="33"/>
  <c r="D29" i="33"/>
  <c r="E30" i="33" s="1"/>
  <c r="E27" i="33"/>
  <c r="E18" i="33"/>
  <c r="E44" i="32"/>
  <c r="E45" i="32" s="1"/>
  <c r="E33" i="32"/>
  <c r="D29" i="32"/>
  <c r="E30" i="32" s="1"/>
  <c r="E27" i="32"/>
  <c r="E18" i="32"/>
  <c r="E21" i="32" s="1"/>
  <c r="E27" i="31"/>
  <c r="E33" i="31"/>
  <c r="E30" i="31"/>
  <c r="E44" i="31"/>
  <c r="E45" i="31" s="1"/>
  <c r="D29" i="31"/>
  <c r="E18" i="31"/>
  <c r="E21" i="31" s="1"/>
  <c r="E45" i="30"/>
  <c r="E46" i="30" s="1"/>
  <c r="E34" i="30"/>
  <c r="D29" i="30"/>
  <c r="E30" i="30" s="1"/>
  <c r="E27" i="30"/>
  <c r="E18" i="30"/>
  <c r="E21" i="30" s="1"/>
  <c r="E45" i="29"/>
  <c r="E46" i="29" s="1"/>
  <c r="E34" i="29"/>
  <c r="D29" i="29"/>
  <c r="E30" i="29" s="1"/>
  <c r="E27" i="29"/>
  <c r="E18" i="29"/>
  <c r="E21" i="29" s="1"/>
  <c r="E45" i="28"/>
  <c r="E46" i="28" s="1"/>
  <c r="E34" i="28"/>
  <c r="D29" i="28"/>
  <c r="E30" i="28" s="1"/>
  <c r="E27" i="28"/>
  <c r="E18" i="28"/>
  <c r="E21" i="28" s="1"/>
  <c r="E45" i="27"/>
  <c r="E46" i="27" s="1"/>
  <c r="E34" i="27"/>
  <c r="D29" i="27"/>
  <c r="E30" i="27" s="1"/>
  <c r="E27" i="27"/>
  <c r="E18" i="27"/>
  <c r="E21" i="27" s="1"/>
  <c r="E45" i="26"/>
  <c r="E46" i="26" s="1"/>
  <c r="E34" i="26"/>
  <c r="D29" i="26"/>
  <c r="E30" i="26" s="1"/>
  <c r="E27" i="26"/>
  <c r="E18" i="26"/>
  <c r="E21" i="26" s="1"/>
  <c r="E45" i="25"/>
  <c r="E46" i="25" s="1"/>
  <c r="D34" i="25"/>
  <c r="E34" i="25" s="1"/>
  <c r="D33" i="25"/>
  <c r="D30" i="25"/>
  <c r="D29" i="25"/>
  <c r="E30" i="25" s="1"/>
  <c r="E27" i="25"/>
  <c r="E18" i="25"/>
  <c r="E21" i="25" s="1"/>
  <c r="E36" i="39" l="1"/>
  <c r="E37" i="39" s="1"/>
  <c r="E48" i="39" s="1"/>
  <c r="E49" i="39" s="1"/>
  <c r="E50" i="39" s="1"/>
  <c r="E36" i="33"/>
  <c r="E36" i="32"/>
  <c r="E36" i="31"/>
  <c r="E37" i="30"/>
  <c r="E38" i="30" s="1"/>
  <c r="E49" i="30" s="1"/>
  <c r="E50" i="30" s="1"/>
  <c r="E51" i="30" s="1"/>
  <c r="E37" i="29"/>
  <c r="E37" i="28"/>
  <c r="E38" i="28" s="1"/>
  <c r="E49" i="28" s="1"/>
  <c r="E50" i="28" s="1"/>
  <c r="E51" i="28" s="1"/>
  <c r="E37" i="27"/>
  <c r="E38" i="27" s="1"/>
  <c r="E49" i="27" s="1"/>
  <c r="E50" i="27" s="1"/>
  <c r="E51" i="27" s="1"/>
  <c r="E37" i="26"/>
  <c r="E38" i="26" s="1"/>
  <c r="E49" i="26" s="1"/>
  <c r="E50" i="26" s="1"/>
  <c r="E51" i="26" s="1"/>
  <c r="E37" i="25"/>
  <c r="E38" i="25" s="1"/>
  <c r="E49" i="25" s="1"/>
  <c r="E50" i="25" s="1"/>
  <c r="E51" i="25" s="1"/>
  <c r="E37" i="33" l="1"/>
  <c r="E48" i="33" s="1"/>
  <c r="E49" i="33" s="1"/>
  <c r="E50" i="33" s="1"/>
  <c r="E37" i="32"/>
  <c r="E48" i="32" s="1"/>
  <c r="E49" i="32" s="1"/>
  <c r="E50" i="32" s="1"/>
  <c r="E37" i="31"/>
  <c r="E48" i="31" s="1"/>
  <c r="E49" i="31" s="1"/>
  <c r="E50" i="31" s="1"/>
  <c r="F36" i="31"/>
  <c r="E38" i="29"/>
  <c r="E49" i="29" s="1"/>
  <c r="E50" i="29" s="1"/>
  <c r="E51" i="29" s="1"/>
  <c r="E43" i="24"/>
  <c r="E44" i="24" s="1"/>
  <c r="E33" i="24"/>
  <c r="D28" i="24"/>
  <c r="E29" i="24" s="1"/>
  <c r="E26" i="24"/>
  <c r="E20" i="24"/>
  <c r="E16" i="24"/>
  <c r="D34" i="23"/>
  <c r="D33" i="23"/>
  <c r="E34" i="23" s="1"/>
  <c r="D26" i="23"/>
  <c r="D30" i="23"/>
  <c r="D27" i="23"/>
  <c r="E27" i="23" s="1"/>
  <c r="D37" i="23" l="1"/>
  <c r="E35" i="24"/>
  <c r="E36" i="24" s="1"/>
  <c r="E17" i="23"/>
  <c r="E44" i="23"/>
  <c r="E45" i="23" s="1"/>
  <c r="D29" i="23"/>
  <c r="E30" i="23" s="1"/>
  <c r="E21" i="23"/>
  <c r="D30" i="20"/>
  <c r="E44" i="20"/>
  <c r="E45" i="20" s="1"/>
  <c r="D33" i="20"/>
  <c r="E34" i="20" s="1"/>
  <c r="D29" i="20"/>
  <c r="E30" i="20" s="1"/>
  <c r="E21" i="20"/>
  <c r="E17" i="20"/>
  <c r="E44" i="19"/>
  <c r="E45" i="19" s="1"/>
  <c r="D33" i="19"/>
  <c r="E34" i="19" s="1"/>
  <c r="D29" i="19"/>
  <c r="E30" i="19" s="1"/>
  <c r="E21" i="19"/>
  <c r="E17" i="19"/>
  <c r="D26" i="20" l="1"/>
  <c r="E27" i="20" s="1"/>
  <c r="E36" i="20" s="1"/>
  <c r="E37" i="20" s="1"/>
  <c r="E48" i="20" s="1"/>
  <c r="E49" i="20" s="1"/>
  <c r="E50" i="20" s="1"/>
  <c r="D26" i="19"/>
  <c r="E27" i="19" s="1"/>
  <c r="E36" i="19" s="1"/>
  <c r="E37" i="19" s="1"/>
  <c r="E48" i="19" s="1"/>
  <c r="E49" i="19" s="1"/>
  <c r="E50" i="19" s="1"/>
  <c r="E47" i="24"/>
  <c r="E48" i="24" s="1"/>
  <c r="E49" i="24" s="1"/>
  <c r="E36" i="23"/>
  <c r="E37" i="23" s="1"/>
  <c r="E48" i="23" s="1"/>
  <c r="E49" i="23" s="1"/>
  <c r="E50" i="23" s="1"/>
  <c r="D30" i="17" l="1"/>
  <c r="D34" i="17"/>
  <c r="D27" i="17" s="1"/>
  <c r="E44" i="17" l="1"/>
  <c r="E45" i="17" s="1"/>
  <c r="D33" i="17"/>
  <c r="E34" i="17" s="1"/>
  <c r="D29" i="17"/>
  <c r="E21" i="17"/>
  <c r="E17" i="17"/>
  <c r="E17" i="16"/>
  <c r="E21" i="16"/>
  <c r="D34" i="16"/>
  <c r="D33" i="16"/>
  <c r="D30" i="16"/>
  <c r="D27" i="16" s="1"/>
  <c r="D26" i="17" l="1"/>
  <c r="E27" i="17" s="1"/>
  <c r="E34" i="16"/>
  <c r="E30" i="17"/>
  <c r="D29" i="16"/>
  <c r="E44" i="16"/>
  <c r="E45" i="16" s="1"/>
  <c r="D26" i="16" l="1"/>
  <c r="E27" i="16" s="1"/>
  <c r="E30" i="16"/>
  <c r="E36" i="17"/>
  <c r="E37" i="17" s="1"/>
  <c r="E48" i="17" s="1"/>
  <c r="E49" i="17" s="1"/>
  <c r="E50" i="17" s="1"/>
  <c r="E36" i="16" l="1"/>
  <c r="E37" i="16" s="1"/>
  <c r="E48" i="16"/>
  <c r="E49" i="16" s="1"/>
  <c r="E50" i="16" s="1"/>
  <c r="G8" i="15" l="1"/>
  <c r="G9" i="15"/>
  <c r="G10" i="15"/>
  <c r="G11" i="15"/>
  <c r="G12" i="15"/>
  <c r="G13" i="15"/>
  <c r="G14" i="15"/>
  <c r="G15" i="15"/>
  <c r="G16" i="15"/>
  <c r="G17" i="15"/>
  <c r="F19" i="15"/>
  <c r="H18" i="15"/>
  <c r="E19" i="15"/>
  <c r="G18" i="15"/>
  <c r="D19" i="15"/>
  <c r="H17" i="15"/>
  <c r="H16" i="15"/>
  <c r="H15" i="15"/>
  <c r="H14" i="15"/>
  <c r="H13" i="15"/>
  <c r="F34" i="15"/>
  <c r="E34" i="15"/>
  <c r="D34" i="15"/>
  <c r="H33" i="15"/>
  <c r="H34" i="15" s="1"/>
  <c r="G33" i="15"/>
  <c r="G34" i="15" s="1"/>
  <c r="F30" i="15"/>
  <c r="E30" i="15"/>
  <c r="D30" i="15"/>
  <c r="H29" i="15"/>
  <c r="G29" i="15"/>
  <c r="H28" i="15"/>
  <c r="G28" i="15"/>
  <c r="H27" i="15"/>
  <c r="G27" i="15"/>
  <c r="H26" i="15"/>
  <c r="G26" i="15"/>
  <c r="F23" i="15"/>
  <c r="E23" i="15"/>
  <c r="D23" i="15"/>
  <c r="H22" i="15"/>
  <c r="H23" i="15" s="1"/>
  <c r="G22" i="15"/>
  <c r="G23" i="15" s="1"/>
  <c r="H12" i="15"/>
  <c r="H11" i="15"/>
  <c r="H10" i="15"/>
  <c r="H8" i="15"/>
  <c r="E27" i="14"/>
  <c r="F27" i="14"/>
  <c r="D27" i="14"/>
  <c r="E23" i="14"/>
  <c r="F23" i="14"/>
  <c r="D23" i="14"/>
  <c r="E16" i="14"/>
  <c r="F16" i="14"/>
  <c r="D16" i="14"/>
  <c r="E12" i="14"/>
  <c r="F12" i="14"/>
  <c r="D12" i="14"/>
  <c r="J10" i="14" s="1"/>
  <c r="H9" i="14"/>
  <c r="H10" i="14"/>
  <c r="H11" i="14"/>
  <c r="H15" i="14"/>
  <c r="H16" i="14" s="1"/>
  <c r="H19" i="14"/>
  <c r="H20" i="14"/>
  <c r="H21" i="14"/>
  <c r="H22" i="14"/>
  <c r="H26" i="14"/>
  <c r="H27" i="14" s="1"/>
  <c r="H8" i="14"/>
  <c r="G9" i="14"/>
  <c r="G10" i="14"/>
  <c r="G11" i="14"/>
  <c r="G15" i="14"/>
  <c r="G16" i="14" s="1"/>
  <c r="G19" i="14"/>
  <c r="G20" i="14"/>
  <c r="G21" i="14"/>
  <c r="G22" i="14"/>
  <c r="G26" i="14"/>
  <c r="G27" i="14" s="1"/>
  <c r="G8" i="14"/>
  <c r="H30" i="15" l="1"/>
  <c r="K10" i="14"/>
  <c r="L10" i="14"/>
  <c r="H12" i="14"/>
  <c r="J27" i="15"/>
  <c r="G12" i="14"/>
  <c r="L27" i="15"/>
  <c r="J20" i="14"/>
  <c r="K20" i="14"/>
  <c r="L20" i="14"/>
  <c r="D29" i="14"/>
  <c r="H19" i="15"/>
  <c r="H36" i="15" s="1"/>
  <c r="G23" i="14"/>
  <c r="H23" i="14"/>
  <c r="F29" i="14"/>
  <c r="G19" i="15"/>
  <c r="E29" i="14"/>
  <c r="D36" i="15"/>
  <c r="F36" i="15"/>
  <c r="E36" i="15"/>
  <c r="G30" i="15"/>
  <c r="K11" i="15"/>
  <c r="K27" i="15"/>
  <c r="J11" i="15"/>
  <c r="L11" i="15"/>
  <c r="H29" i="14" l="1"/>
  <c r="G29" i="14"/>
  <c r="G36" i="15"/>
</calcChain>
</file>

<file path=xl/sharedStrings.xml><?xml version="1.0" encoding="utf-8"?>
<sst xmlns="http://schemas.openxmlformats.org/spreadsheetml/2006/main" count="709" uniqueCount="98">
  <si>
    <t>Balance General</t>
  </si>
  <si>
    <t>ACTIVOS</t>
  </si>
  <si>
    <t>ACTIVOS CORRIENTES</t>
  </si>
  <si>
    <t>EFECTIVO EN CAJA Y BANCOS</t>
  </si>
  <si>
    <t xml:space="preserve">      CAJA</t>
  </si>
  <si>
    <t>INVENTARIOS  DE BIENES DE CONSUMO</t>
  </si>
  <si>
    <t>TOTAL ACTIVOS CORRIENTES</t>
  </si>
  <si>
    <t>ACTIVOS NO CORRIENTES</t>
  </si>
  <si>
    <t>BIENES  MUEBLES, INMUEBLES E INTANGIBLES</t>
  </si>
  <si>
    <t>MOBILIARIO Y EQUIPOS</t>
  </si>
  <si>
    <t>MENOS DEPREC. ACUMULADA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</si>
  <si>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</si>
  <si>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</si>
  <si>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</si>
  <si>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</si>
  <si>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</si>
  <si>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</si>
  <si>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</si>
  <si>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</si>
  <si>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</si>
  <si>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</si>
  <si>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</si>
  <si>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</si>
  <si>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</si>
  <si>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APROBADO POR:</t>
  </si>
  <si>
    <t xml:space="preserve">      BANCO RESERVAS 010-10242478-0</t>
  </si>
  <si>
    <t xml:space="preserve">  PREPARADO POR:</t>
  </si>
  <si>
    <t>ENC. DPTO. FINANCIERO Y ADMINISTRATIVO</t>
  </si>
  <si>
    <t>Licda. Aida Batista</t>
  </si>
  <si>
    <t>ENC. DIVISION DE CONTABILIDAD</t>
  </si>
  <si>
    <t>Cuenta</t>
  </si>
  <si>
    <t>Descripcion</t>
  </si>
  <si>
    <t>Monto Adq</t>
  </si>
  <si>
    <t>Valor Libros</t>
  </si>
  <si>
    <t>Mobiliario y equipo</t>
  </si>
  <si>
    <t>Vehiculos</t>
  </si>
  <si>
    <t>Maquinarias y equipos</t>
  </si>
  <si>
    <t>Equipos de Defensa y Seguridad</t>
  </si>
  <si>
    <t>Subtotal</t>
  </si>
  <si>
    <t>TOTAL</t>
  </si>
  <si>
    <t>Deprec Acum.</t>
  </si>
  <si>
    <t>2612</t>
  </si>
  <si>
    <t>2621</t>
  </si>
  <si>
    <t>2623</t>
  </si>
  <si>
    <t>2631</t>
  </si>
  <si>
    <t>2632</t>
  </si>
  <si>
    <t>2683</t>
  </si>
  <si>
    <t>Muebles de oficina y estanteria</t>
  </si>
  <si>
    <t>Equipos de Computo</t>
  </si>
  <si>
    <t>Electrodomesticos</t>
  </si>
  <si>
    <t>Otros Mobiliarios y equipos no Identificados</t>
  </si>
  <si>
    <t>Equipo de Elevacion</t>
  </si>
  <si>
    <t>Maquinaria y equipo industrial</t>
  </si>
  <si>
    <t>Equipo de comunicación, telecomunicaciones</t>
  </si>
  <si>
    <t>Equipo de generacion electrica, aparatos y accesorios electricos</t>
  </si>
  <si>
    <t>Herramientas y Maquinas-herramientas</t>
  </si>
  <si>
    <t>Equipos de seguridad</t>
  </si>
  <si>
    <t>Valor Libros SIAB</t>
  </si>
  <si>
    <t>Valor Libros Excel</t>
  </si>
  <si>
    <t>Consejo de Coordinación Zona Especial Desarrollo Fronterizo (CCDF)</t>
  </si>
  <si>
    <t>Calle Hojas Ancha No. 21, Residencial Alameda Oeste, Santo Domingo Oeste, R. D.</t>
  </si>
  <si>
    <t>Licda. Crismairi Rodríguez</t>
  </si>
  <si>
    <t xml:space="preserve">Teléfono: 809-475-3932, RNC: 401514291, Web: www.ccdf.gob.do      </t>
  </si>
  <si>
    <t>EQUIPO DE TRANSPORTE</t>
  </si>
  <si>
    <t>Del 01 de Enero  al 31 de Enero del 2021</t>
  </si>
  <si>
    <t xml:space="preserve">  ( VALORES EN RD$)</t>
  </si>
  <si>
    <t>Del 01 de Enero  al 28 de Febrero del 2021</t>
  </si>
  <si>
    <t>Licda.  Crismairi Rodríguez</t>
  </si>
  <si>
    <t>Licda. Deyanira Fernández</t>
  </si>
  <si>
    <t>Al 31 de Marzo del 2021</t>
  </si>
  <si>
    <t xml:space="preserve">       Al 31 de Abril del 2021</t>
  </si>
  <si>
    <t xml:space="preserve">       Al 31 de Mayo del 2021</t>
  </si>
  <si>
    <t xml:space="preserve">   Balance General</t>
  </si>
  <si>
    <t>INVENTARIOS DE BIENES DE CONSUMO</t>
  </si>
  <si>
    <t>BIENES MUEBLES, INMUEBLES E INTANGIBLES</t>
  </si>
  <si>
    <t xml:space="preserve">       Al 30 de Junio del 2021</t>
  </si>
  <si>
    <t xml:space="preserve">       Al 31 de Julio del 2021</t>
  </si>
  <si>
    <t xml:space="preserve">     (VALORES EN RD$)</t>
  </si>
  <si>
    <t xml:space="preserve"> CAJA</t>
  </si>
  <si>
    <t xml:space="preserve"> BANCO RESERVAS 010-10242478-0</t>
  </si>
  <si>
    <t>EFECTIVO CAJA Y BANCO</t>
  </si>
  <si>
    <t>AJUSTE POR DIFERENCIA ACTIVOS FIJOS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</si>
  <si>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</si>
  <si>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</si>
  <si>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</si>
  <si>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</si>
  <si>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 xml:space="preserve">                 Lic. Erodis Diaz</t>
  </si>
  <si>
    <t xml:space="preserve">       ENC. DIVISION DE CONTABILIDAD</t>
  </si>
  <si>
    <t xml:space="preserve">                        DIRECTOR EJECUTIVO</t>
  </si>
  <si>
    <t xml:space="preserve">       Al 31 de Agosto del 2021</t>
  </si>
  <si>
    <t xml:space="preserve">       Al 30 de Septiembre del 2021</t>
  </si>
  <si>
    <t xml:space="preserve">       Al 31 de Octubre del 2021</t>
  </si>
  <si>
    <t xml:space="preserve">       Al 30 de Noviembre del 2021</t>
  </si>
  <si>
    <t xml:space="preserve">       Al 31 de Diciembre del 2021</t>
  </si>
  <si>
    <t xml:space="preserve">       Al 31 de Enero del 2022</t>
  </si>
  <si>
    <t xml:space="preserve">       Al 28 de Febrero del 2022</t>
  </si>
  <si>
    <t xml:space="preserve">       Al 31 de Marzo del 2022</t>
  </si>
  <si>
    <t xml:space="preserve">    Al 30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</si>
</sst>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Mang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5"/>
      <name val="Arial"/>
      <family val="2"/>
    </font>
    <font>
      <sz val="15"/>
      <color theme="1"/>
      <name val="Calibri"/>
      <family val="2"/>
      <scheme val="minor"/>
    </font>
    <font>
      <sz val="15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11"/>
      <color theme="8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 val="singleAccounting"/>
      <sz val="13"/>
      <name val="Arial"/>
      <family val="2"/>
    </font>
    <font>
      <b/>
      <sz val="20"/>
      <name val="Arial"/>
      <family val="2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u val="singleAccounting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Protection="0">
      <alignment wrapText="1"/>
    </xf>
    <xf numFmtId="0" fontId="21" fillId="0" borderId="0" applyNumberForma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64" fontId="7" fillId="2" borderId="0" xfId="1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43" fontId="7" fillId="2" borderId="0" xfId="1" applyFont="1" applyFill="1" applyAlignment="1">
      <alignment horizontal="left" vertical="center"/>
    </xf>
    <xf numFmtId="0" fontId="8" fillId="2" borderId="0" xfId="0" quotePrefix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64" fontId="6" fillId="2" borderId="1" xfId="1" applyNumberFormat="1" applyFont="1" applyFill="1" applyBorder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vertical="center" wrapText="1"/>
    </xf>
    <xf numFmtId="43" fontId="7" fillId="2" borderId="1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164" fontId="6" fillId="2" borderId="2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6" fillId="2" borderId="3" xfId="1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vertical="center" wrapText="1"/>
    </xf>
    <xf numFmtId="164" fontId="7" fillId="2" borderId="3" xfId="1" applyNumberFormat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0" xfId="0" applyFont="1" applyFill="1"/>
    <xf numFmtId="0" fontId="13" fillId="0" borderId="0" xfId="0" applyFont="1"/>
    <xf numFmtId="14" fontId="14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12" fillId="2" borderId="0" xfId="2" applyFont="1" applyFill="1">
      <alignment wrapText="1"/>
    </xf>
    <xf numFmtId="0" fontId="16" fillId="2" borderId="0" xfId="0" applyFont="1" applyFill="1"/>
    <xf numFmtId="0" fontId="17" fillId="2" borderId="0" xfId="0" applyFont="1" applyFill="1" applyAlignment="1">
      <alignment horizontal="center"/>
    </xf>
    <xf numFmtId="43" fontId="17" fillId="2" borderId="0" xfId="1" applyFont="1" applyFill="1" applyAlignment="1">
      <alignment horizontal="center"/>
    </xf>
    <xf numFmtId="14" fontId="17" fillId="2" borderId="0" xfId="0" applyNumberFormat="1" applyFont="1" applyFill="1"/>
    <xf numFmtId="14" fontId="17" fillId="2" borderId="0" xfId="0" applyNumberFormat="1" applyFont="1" applyFill="1" applyAlignment="1">
      <alignment horizontal="center"/>
    </xf>
    <xf numFmtId="14" fontId="15" fillId="2" borderId="0" xfId="0" applyNumberFormat="1" applyFont="1" applyFill="1" applyAlignment="1">
      <alignment horizontal="center"/>
    </xf>
    <xf numFmtId="14" fontId="15" fillId="2" borderId="0" xfId="0" applyNumberFormat="1" applyFont="1" applyFill="1"/>
    <xf numFmtId="43" fontId="0" fillId="0" borderId="0" xfId="1" applyFont="1"/>
    <xf numFmtId="164" fontId="0" fillId="0" borderId="0" xfId="0" applyNumberFormat="1"/>
    <xf numFmtId="49" fontId="0" fillId="0" borderId="0" xfId="1" applyNumberFormat="1" applyFont="1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wrapText="1"/>
    </xf>
    <xf numFmtId="43" fontId="0" fillId="0" borderId="4" xfId="1" applyFont="1" applyBorder="1"/>
    <xf numFmtId="164" fontId="0" fillId="0" borderId="4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19" fillId="0" borderId="0" xfId="0" applyNumberFormat="1" applyFont="1"/>
    <xf numFmtId="43" fontId="0" fillId="0" borderId="0" xfId="1" applyFont="1" applyBorder="1"/>
    <xf numFmtId="43" fontId="7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2" applyFont="1" applyFill="1">
      <alignment wrapText="1"/>
    </xf>
    <xf numFmtId="0" fontId="22" fillId="0" borderId="0" xfId="3" applyFont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6" fillId="2" borderId="0" xfId="0" applyFont="1" applyFill="1" applyAlignment="1">
      <alignment horizontal="left" vertical="center"/>
    </xf>
    <xf numFmtId="0" fontId="12" fillId="2" borderId="0" xfId="2" applyFont="1" applyFill="1" applyAlignment="1">
      <alignment horizontal="center" wrapText="1"/>
    </xf>
    <xf numFmtId="164" fontId="25" fillId="2" borderId="0" xfId="1" applyNumberFormat="1" applyFont="1" applyFill="1" applyAlignment="1">
      <alignment vertical="center" wrapText="1"/>
    </xf>
    <xf numFmtId="0" fontId="27" fillId="2" borderId="0" xfId="0" applyFont="1" applyFill="1"/>
    <xf numFmtId="0" fontId="12" fillId="2" borderId="0" xfId="0" applyFont="1" applyFill="1" applyAlignment="1">
      <alignment vertical="center"/>
    </xf>
    <xf numFmtId="43" fontId="0" fillId="2" borderId="0" xfId="1" applyFont="1" applyFill="1"/>
    <xf numFmtId="43" fontId="18" fillId="2" borderId="0" xfId="1" applyFont="1" applyFill="1"/>
    <xf numFmtId="164" fontId="10" fillId="2" borderId="0" xfId="0" applyNumberFormat="1" applyFont="1" applyFill="1" applyAlignment="1">
      <alignment horizontal="center"/>
    </xf>
    <xf numFmtId="43" fontId="4" fillId="2" borderId="0" xfId="1" applyFont="1" applyFill="1" applyAlignment="1">
      <alignment horizontal="left" vertical="center"/>
    </xf>
    <xf numFmtId="43" fontId="28" fillId="2" borderId="0" xfId="1" applyFont="1" applyFill="1"/>
    <xf numFmtId="43" fontId="29" fillId="2" borderId="0" xfId="1" applyFont="1" applyFill="1" applyAlignment="1">
      <alignment horizontal="left" vertical="center"/>
    </xf>
    <xf numFmtId="164" fontId="31" fillId="2" borderId="0" xfId="1" applyNumberFormat="1" applyFont="1" applyFill="1" applyAlignment="1">
      <alignment horizontal="center" vertical="center"/>
    </xf>
    <xf numFmtId="43" fontId="31" fillId="2" borderId="0" xfId="1" applyFont="1" applyFill="1" applyAlignment="1">
      <alignment horizontal="left" vertical="center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43" fontId="31" fillId="2" borderId="1" xfId="1" applyFont="1" applyFill="1" applyBorder="1" applyAlignment="1">
      <alignment horizontal="left" vertical="center"/>
    </xf>
    <xf numFmtId="164" fontId="31" fillId="2" borderId="0" xfId="1" applyNumberFormat="1" applyFont="1" applyFill="1" applyAlignment="1">
      <alignment vertical="center" wrapText="1"/>
    </xf>
    <xf numFmtId="43" fontId="31" fillId="2" borderId="0" xfId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164" fontId="2" fillId="2" borderId="2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2" fillId="2" borderId="0" xfId="1" applyNumberFormat="1" applyFont="1" applyFill="1" applyAlignment="1">
      <alignment vertical="center" wrapText="1"/>
    </xf>
    <xf numFmtId="164" fontId="2" fillId="2" borderId="3" xfId="1" applyNumberFormat="1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31" fillId="2" borderId="3" xfId="1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31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4" xfId="1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17" fillId="2" borderId="0" xfId="0" applyFont="1" applyFill="1" applyAlignment="1">
      <alignment horizontal="left"/>
    </xf>
    <xf numFmtId="14" fontId="17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14" fontId="15" fillId="2" borderId="0" xfId="0" applyNumberFormat="1" applyFont="1" applyFill="1" applyAlignment="1">
      <alignment horizontal="left"/>
    </xf>
    <xf numFmtId="14" fontId="15" fillId="2" borderId="0" xfId="0" applyNumberFormat="1" applyFont="1" applyFill="1" applyAlignment="1">
      <alignment horizontal="center" vertical="top"/>
    </xf>
    <xf numFmtId="14" fontId="10" fillId="2" borderId="0" xfId="0" applyNumberFormat="1" applyFont="1" applyFill="1" applyAlignment="1">
      <alignment horizontal="left"/>
    </xf>
    <xf numFmtId="14" fontId="10" fillId="2" borderId="0" xfId="0" applyNumberFormat="1" applyFont="1" applyFill="1" applyAlignment="1">
      <alignment horizontal="center" vertical="top"/>
    </xf>
    <xf numFmtId="164" fontId="31" fillId="2" borderId="1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justify" vertical="center"/>
    </xf>
    <xf numFmtId="0" fontId="24" fillId="0" borderId="6" xfId="0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2" fillId="2" borderId="0" xfId="2" applyFont="1" applyFill="1" applyAlignment="1">
      <alignment horizontal="center" wrapText="1"/>
    </xf>
    <xf numFmtId="0" fontId="20" fillId="2" borderId="0" xfId="2" applyFont="1" applyFill="1" applyAlignment="1">
      <alignment horizontal="center" wrapText="1"/>
    </xf>
    <xf numFmtId="0" fontId="22" fillId="0" borderId="0" xfId="3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_D200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03D22-76AE-4D0C-A9DD-4D708B9C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961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70</xdr:row>
      <xdr:rowOff>65555</xdr:rowOff>
    </xdr:from>
    <xdr:to>
      <xdr:col>6</xdr:col>
      <xdr:colOff>761999</xdr:colOff>
      <xdr:row>74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21E944CF-5555-4F4E-8143-4722A53F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950" y="1742010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122</xdr:row>
      <xdr:rowOff>64583</xdr:rowOff>
    </xdr:from>
    <xdr:to>
      <xdr:col>3</xdr:col>
      <xdr:colOff>866999</xdr:colOff>
      <xdr:row>122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E972E2-F3F6-4CD4-8BB3-3E63C4576445}"/>
            </a:ext>
          </a:extLst>
        </xdr:cNvPr>
        <xdr:cNvCxnSpPr/>
      </xdr:nvCxnSpPr>
      <xdr:spPr>
        <a:xfrm flipV="1">
          <a:off x="1241836" y="2737275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9F1C7-819C-440C-9683-09CAEBB21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A22A23FB-725E-40FA-AD88-2E76BAE6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3A7E6D-AEF3-4BF8-AAA5-4BAECDD53D88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8880DC-788F-4E49-9FFF-3E541346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558D909-1011-4EFF-9A44-FC7592D4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615B87D-18D3-4FDF-AB05-30299E6CFC26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882527-F496-489B-A550-A0282FE1E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7165C3E-E943-455F-A8FD-85248B47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B05FA90-31B5-4E23-BB91-279C5499B0F7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7E2F4A-2B4D-49FD-A1EB-8C0AA63D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0C46F1B9-B5BC-4956-A025-1826864E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F5397F0-D539-4E14-9781-EE268850F6FF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03FB50-7BB0-4DAB-A635-0A7B0BCE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98E60EF-C487-418B-AFEE-EB7E5A97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7F1492-DEA4-4EA5-9716-DFF0B1EE033F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DCCD91-A7A1-44CA-AF79-A3975739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59B64A0-AF26-4D0D-8EA4-CE4DEE6FE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6F08769-53AE-4496-B504-8E49DE64E335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4C95CC-45E5-4B53-9627-10D8766B9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D845ABF9-F56D-42FD-A999-FB305E10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17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1FE29-E2A8-42AA-A426-49630F1217AC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D0E4FE-0630-42E3-97D8-BEE40D33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961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70</xdr:row>
      <xdr:rowOff>65555</xdr:rowOff>
    </xdr:from>
    <xdr:to>
      <xdr:col>6</xdr:col>
      <xdr:colOff>761999</xdr:colOff>
      <xdr:row>74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63474CB-E41A-4598-96F5-20D6E7EB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950" y="176296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122</xdr:row>
      <xdr:rowOff>64583</xdr:rowOff>
    </xdr:from>
    <xdr:to>
      <xdr:col>3</xdr:col>
      <xdr:colOff>866999</xdr:colOff>
      <xdr:row>122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D499850-BB92-4705-8AD7-9F3D9E16C418}"/>
            </a:ext>
          </a:extLst>
        </xdr:cNvPr>
        <xdr:cNvCxnSpPr/>
      </xdr:nvCxnSpPr>
      <xdr:spPr>
        <a:xfrm flipV="1">
          <a:off x="1241836" y="275823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78D68-7EA6-45A6-B03A-BC27F9833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62</xdr:row>
      <xdr:rowOff>65555</xdr:rowOff>
    </xdr:from>
    <xdr:to>
      <xdr:col>6</xdr:col>
      <xdr:colOff>761999</xdr:colOff>
      <xdr:row>66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CA5B404B-F724-45C6-8814-B948D34F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125" y="156865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8F01B1-8266-4D90-9FB5-BD2E4574A5AD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083CBD-B624-4D2C-840C-2B131C2BA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1012450</xdr:colOff>
      <xdr:row>62</xdr:row>
      <xdr:rowOff>65555</xdr:rowOff>
    </xdr:from>
    <xdr:to>
      <xdr:col>6</xdr:col>
      <xdr:colOff>761999</xdr:colOff>
      <xdr:row>66</xdr:row>
      <xdr:rowOff>31937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4E013E8-E747-4A6E-AFDF-E87B9EED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125" y="15686555"/>
          <a:ext cx="768724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7EFB473-1187-49E3-8ECA-8F5946719EE4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153137-1723-47AF-A7B9-F55FE98F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9D5D44E3-2ABF-4C0F-8051-99872E896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4325" y="15273805"/>
          <a:ext cx="765549" cy="7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C27EB2-1E2D-4CBA-994C-5285327E4AFE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FEB5D-A10D-445C-989D-697A4503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FE47628-5F68-4F14-8090-8DF40E90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5437" y="153817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ED9A94-CA7A-48F5-A895-C2EE810E8B81}"/>
            </a:ext>
          </a:extLst>
        </xdr:cNvPr>
        <xdr:cNvCxnSpPr/>
      </xdr:nvCxnSpPr>
      <xdr:spPr>
        <a:xfrm flipV="1">
          <a:off x="1499011" y="256392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FB7A7B-965E-48E3-B319-8DEDD0C17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9D71ADA2-7E68-4B3D-9C3F-895F96BE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4C148B2-F0FA-463D-89D1-0D5D0B2AC02B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A4E24D-51FE-49C5-B9E1-B6DAAE31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477767EF-6EA6-4307-8C5C-5F24F72E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CFC5C21-F513-496C-BA33-1D8070A42A2F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EB260-036D-443F-B745-B5E68342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8D095AC-A3D0-4E7E-9BF0-CD697629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6C950A-E0A7-4E71-9895-15DC4F7771BC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ccdf.gob.d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ccdf.gob.do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ccdf.gob.do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cdf.gob.do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ccdf.gob.do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ccdf.gob.do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ccdf.gob.do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ccdf.gob.do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ccdf.gob.d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cdf.gob.d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cdf.gob.do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cdf.gob.do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cdf.gob.do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AC9A-C720-42F3-9C78-C4744E2CED78}">
  <dimension ref="A2:J73"/>
  <sheetViews>
    <sheetView showGridLines="0" view="pageBreakPreview" topLeftCell="A10" zoomScale="85" zoomScaleNormal="100" zoomScaleSheetLayoutView="85" workbookViewId="0">
      <selection activeCell="D32" sqref="D32"/>
    </sheetView>
  </sheetViews>
  <sheetFormatPr baseColWidth="10" defaultRowHeight="15" x14ac:dyDescent="0.25"/>
  <cols>
    <col min="1" max="1" width="14.140625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3.25" customHeight="1" x14ac:dyDescent="0.35">
      <c r="B8" s="62"/>
      <c r="C8" s="62"/>
      <c r="D8" s="62"/>
      <c r="E8" s="62"/>
      <c r="F8" s="62"/>
      <c r="G8" s="62"/>
      <c r="H8" s="62"/>
      <c r="I8" s="33"/>
    </row>
    <row r="9" spans="1:10" ht="26.25" x14ac:dyDescent="0.25">
      <c r="B9" s="107" t="s">
        <v>0</v>
      </c>
      <c r="C9" s="107"/>
      <c r="D9" s="107"/>
      <c r="E9" s="107"/>
      <c r="F9" s="107"/>
      <c r="G9" s="54"/>
      <c r="H9" s="54"/>
    </row>
    <row r="10" spans="1:10" ht="20.25" x14ac:dyDescent="0.25">
      <c r="B10" s="108" t="s">
        <v>64</v>
      </c>
      <c r="C10" s="108"/>
      <c r="D10" s="108"/>
      <c r="E10" s="108"/>
      <c r="F10" s="108"/>
      <c r="G10" s="55"/>
      <c r="H10" s="55"/>
    </row>
    <row r="11" spans="1:10" ht="23.25" x14ac:dyDescent="0.35">
      <c r="B11" s="64"/>
      <c r="C11" s="54" t="s">
        <v>65</v>
      </c>
      <c r="D11" s="65"/>
      <c r="E11" s="65"/>
      <c r="F11" s="65"/>
      <c r="G11" s="2"/>
      <c r="H11" s="2"/>
    </row>
    <row r="12" spans="1:10" ht="6.75" customHeight="1" x14ac:dyDescent="0.25"/>
    <row r="13" spans="1:10" ht="19.5" x14ac:dyDescent="0.3">
      <c r="B13" s="109" t="s">
        <v>1</v>
      </c>
      <c r="C13" s="61"/>
      <c r="D13" s="61"/>
      <c r="E13" s="3"/>
      <c r="G13" s="34"/>
    </row>
    <row r="14" spans="1:10" ht="20.25" x14ac:dyDescent="0.3">
      <c r="B14" s="109"/>
      <c r="C14" s="61"/>
      <c r="D14" s="61"/>
      <c r="E14" s="3"/>
      <c r="F14" s="4"/>
      <c r="G14" s="34"/>
    </row>
    <row r="15" spans="1:10" ht="19.5" x14ac:dyDescent="0.3">
      <c r="B15" s="109"/>
      <c r="C15" s="61"/>
      <c r="D15" s="61"/>
      <c r="E15" s="3"/>
      <c r="G15" s="34"/>
    </row>
    <row r="16" spans="1:10" ht="19.5" x14ac:dyDescent="0.3">
      <c r="B16" s="61" t="s">
        <v>2</v>
      </c>
      <c r="C16" s="61"/>
      <c r="D16" s="61"/>
      <c r="E16" s="5"/>
      <c r="G16" s="34"/>
    </row>
    <row r="17" spans="2:7" ht="19.5" x14ac:dyDescent="0.3">
      <c r="B17" s="6" t="s">
        <v>3</v>
      </c>
      <c r="C17" s="6"/>
      <c r="D17" s="6"/>
      <c r="E17" s="7">
        <f>SUM(E18:E19)</f>
        <v>813652.31</v>
      </c>
      <c r="G17" s="34"/>
    </row>
    <row r="18" spans="2:7" ht="19.5" x14ac:dyDescent="0.3">
      <c r="B18" s="6" t="s">
        <v>4</v>
      </c>
      <c r="C18" s="8"/>
      <c r="D18" s="9"/>
      <c r="E18" s="7">
        <v>17741</v>
      </c>
      <c r="G18" s="34"/>
    </row>
    <row r="19" spans="2:7" ht="19.5" x14ac:dyDescent="0.3">
      <c r="B19" s="6" t="s">
        <v>25</v>
      </c>
      <c r="C19" s="10"/>
      <c r="D19" s="9"/>
      <c r="E19" s="7">
        <v>795911.31</v>
      </c>
      <c r="G19" s="34"/>
    </row>
    <row r="20" spans="2:7" ht="19.5" x14ac:dyDescent="0.3">
      <c r="B20" s="6" t="s">
        <v>5</v>
      </c>
      <c r="C20" s="11"/>
      <c r="D20" s="6"/>
      <c r="E20" s="9">
        <v>185449.43</v>
      </c>
      <c r="G20" s="34"/>
    </row>
    <row r="21" spans="2:7" ht="19.5" x14ac:dyDescent="0.3">
      <c r="B21" s="61" t="s">
        <v>6</v>
      </c>
      <c r="C21" s="12"/>
      <c r="D21" s="61"/>
      <c r="E21" s="13">
        <f>SUM(E18:E20)</f>
        <v>999101.74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61" t="s">
        <v>7</v>
      </c>
      <c r="C23" s="12"/>
      <c r="D23" s="61"/>
      <c r="E23" s="15"/>
      <c r="G23" s="34"/>
    </row>
    <row r="24" spans="2:7" ht="19.5" x14ac:dyDescent="0.3">
      <c r="B24" s="6" t="s">
        <v>8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19.5" x14ac:dyDescent="0.3">
      <c r="B26" s="101" t="s">
        <v>9</v>
      </c>
      <c r="C26" s="101"/>
      <c r="D26" s="9">
        <f>12022989.99-D29-D33</f>
        <v>3337332.5900000012</v>
      </c>
      <c r="E26" s="14"/>
      <c r="G26" s="34"/>
    </row>
    <row r="27" spans="2:7" ht="19.5" x14ac:dyDescent="0.3">
      <c r="B27" s="16" t="s">
        <v>10</v>
      </c>
      <c r="C27" s="17"/>
      <c r="D27" s="19">
        <f>4951374.91-D30-D34</f>
        <v>1097841.6000000003</v>
      </c>
      <c r="E27" s="18">
        <f>+D26-D27</f>
        <v>2239490.9900000012</v>
      </c>
      <c r="G27" s="34"/>
    </row>
    <row r="28" spans="2:7" ht="19.5" x14ac:dyDescent="0.3">
      <c r="B28" s="16"/>
      <c r="C28" s="17"/>
      <c r="D28" s="9"/>
      <c r="E28" s="18"/>
      <c r="G28" s="34"/>
    </row>
    <row r="29" spans="2:7" ht="19.5" x14ac:dyDescent="0.3">
      <c r="B29" s="101" t="s">
        <v>63</v>
      </c>
      <c r="C29" s="101"/>
      <c r="D29" s="53">
        <f>8472299.35+5470.19</f>
        <v>8477769.5399999991</v>
      </c>
      <c r="E29" s="18"/>
      <c r="G29" s="34"/>
    </row>
    <row r="30" spans="2:7" ht="19.5" x14ac:dyDescent="0.3">
      <c r="B30" s="16" t="s">
        <v>10</v>
      </c>
      <c r="C30" s="17"/>
      <c r="D30" s="19">
        <f>3807667.94+432.98</f>
        <v>3808100.92</v>
      </c>
      <c r="E30" s="18">
        <f>+D29-D30</f>
        <v>4669668.6199999992</v>
      </c>
      <c r="G30" s="34"/>
    </row>
    <row r="31" spans="2:7" ht="19.5" x14ac:dyDescent="0.3">
      <c r="B31" s="16"/>
      <c r="C31" s="17"/>
      <c r="D31" s="9"/>
      <c r="E31" s="18"/>
      <c r="G31" s="34"/>
    </row>
    <row r="32" spans="2:7" ht="19.5" x14ac:dyDescent="0.3">
      <c r="B32" s="16"/>
      <c r="C32" s="17"/>
      <c r="D32" s="9"/>
      <c r="E32" s="18"/>
      <c r="G32" s="34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G33" s="34"/>
    </row>
    <row r="34" spans="2:7" ht="19.5" x14ac:dyDescent="0.3">
      <c r="B34" s="16" t="s">
        <v>10</v>
      </c>
      <c r="C34" s="17"/>
      <c r="D34" s="19">
        <f>6202.73+10430.6+19175.18+494.96+9128.92</f>
        <v>45432.39</v>
      </c>
      <c r="E34" s="18">
        <f>+D33-D34</f>
        <v>162455.46999999997</v>
      </c>
      <c r="G34" s="34"/>
    </row>
    <row r="35" spans="2:7" ht="19.5" x14ac:dyDescent="0.3">
      <c r="B35" s="20"/>
      <c r="C35" s="17"/>
      <c r="D35" s="9"/>
      <c r="E35" s="18"/>
      <c r="G35" s="34"/>
    </row>
    <row r="36" spans="2:7" ht="19.5" x14ac:dyDescent="0.3">
      <c r="B36" s="61" t="s">
        <v>12</v>
      </c>
      <c r="C36" s="12"/>
      <c r="D36" s="61"/>
      <c r="E36" s="14">
        <f>SUM(E27:E35)-219</f>
        <v>7071396.0800000001</v>
      </c>
      <c r="F36" s="32"/>
      <c r="G36" s="34"/>
    </row>
    <row r="37" spans="2:7" ht="20.25" thickBot="1" x14ac:dyDescent="0.35">
      <c r="B37" s="61" t="s">
        <v>13</v>
      </c>
      <c r="C37" s="12"/>
      <c r="D37" s="61"/>
      <c r="E37" s="21">
        <f>+E21+E36</f>
        <v>8070497.8200000003</v>
      </c>
      <c r="G37" s="34"/>
    </row>
    <row r="38" spans="2:7" ht="20.25" thickTop="1" x14ac:dyDescent="0.3">
      <c r="B38" s="61"/>
      <c r="C38" s="12"/>
      <c r="D38" s="61"/>
      <c r="E38" s="22"/>
      <c r="G38" s="34"/>
    </row>
    <row r="39" spans="2:7" ht="19.5" x14ac:dyDescent="0.3">
      <c r="B39" s="61" t="s">
        <v>14</v>
      </c>
      <c r="C39" s="12"/>
      <c r="D39" s="61"/>
      <c r="E39" s="22"/>
      <c r="G39" s="34"/>
    </row>
    <row r="40" spans="2:7" ht="19.5" x14ac:dyDescent="0.3">
      <c r="B40" s="61"/>
      <c r="C40" s="12"/>
      <c r="D40" s="61"/>
      <c r="E40" s="2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19.5" x14ac:dyDescent="0.3">
      <c r="B42" s="6" t="s">
        <v>16</v>
      </c>
      <c r="C42" s="11"/>
      <c r="D42" s="6"/>
      <c r="E42" s="63">
        <v>683754.05</v>
      </c>
      <c r="G42" s="34"/>
    </row>
    <row r="43" spans="2:7" ht="19.5" x14ac:dyDescent="0.3">
      <c r="B43" s="61" t="s">
        <v>17</v>
      </c>
      <c r="C43" s="12"/>
      <c r="D43" s="61"/>
      <c r="E43" s="14"/>
      <c r="G43" s="34"/>
    </row>
    <row r="44" spans="2:7" ht="19.5" x14ac:dyDescent="0.3">
      <c r="B44" s="61" t="s">
        <v>18</v>
      </c>
      <c r="C44" s="12"/>
      <c r="D44" s="61"/>
      <c r="E44" s="14">
        <f>+E42</f>
        <v>683754.05</v>
      </c>
      <c r="G44" s="34"/>
    </row>
    <row r="45" spans="2:7" ht="19.5" x14ac:dyDescent="0.3">
      <c r="B45" s="61" t="s">
        <v>19</v>
      </c>
      <c r="C45" s="12"/>
      <c r="D45" s="61"/>
      <c r="E45" s="23">
        <f>+E43+E44</f>
        <v>683754.05</v>
      </c>
      <c r="G45" s="34"/>
    </row>
    <row r="46" spans="2:7" ht="19.5" x14ac:dyDescent="0.3">
      <c r="B46" s="61"/>
      <c r="C46" s="12"/>
      <c r="D46" s="61"/>
      <c r="E46" s="22"/>
      <c r="G46" s="34"/>
    </row>
    <row r="47" spans="2:7" ht="19.5" x14ac:dyDescent="0.3">
      <c r="B47" s="61" t="s">
        <v>20</v>
      </c>
      <c r="C47" s="12"/>
      <c r="D47" s="61"/>
      <c r="E47" s="14"/>
      <c r="G47" s="34"/>
    </row>
    <row r="48" spans="2:7" ht="19.5" x14ac:dyDescent="0.3">
      <c r="B48" s="6" t="s">
        <v>21</v>
      </c>
      <c r="C48" s="24"/>
      <c r="D48" s="6"/>
      <c r="E48" s="25">
        <f>+E37-E45</f>
        <v>7386743.7700000005</v>
      </c>
      <c r="G48" s="34"/>
    </row>
    <row r="49" spans="1:9" ht="19.5" x14ac:dyDescent="0.3">
      <c r="B49" s="61" t="s">
        <v>22</v>
      </c>
      <c r="C49" s="12"/>
      <c r="D49" s="61"/>
      <c r="E49" s="26">
        <f>SUM(E48:E48)</f>
        <v>7386743.7700000005</v>
      </c>
      <c r="G49" s="34"/>
    </row>
    <row r="50" spans="1:9" ht="20.25" thickBot="1" x14ac:dyDescent="0.35">
      <c r="B50" s="61" t="s">
        <v>23</v>
      </c>
      <c r="C50" s="12"/>
      <c r="D50" s="61"/>
      <c r="E50" s="27">
        <f>+E45+E49</f>
        <v>8070497.8200000003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9.5" x14ac:dyDescent="0.3">
      <c r="B53" s="61"/>
      <c r="C53" s="61"/>
      <c r="D53" s="61"/>
      <c r="E53" s="22"/>
      <c r="G53" s="34"/>
    </row>
    <row r="54" spans="1:9" ht="19.5" x14ac:dyDescent="0.3">
      <c r="B54" s="61"/>
      <c r="C54" s="61"/>
      <c r="D54" s="61"/>
      <c r="E54" s="22"/>
      <c r="G54" s="34"/>
    </row>
    <row r="55" spans="1:9" ht="19.5" x14ac:dyDescent="0.3">
      <c r="B55" s="61"/>
      <c r="C55" s="61"/>
      <c r="D55" s="61"/>
      <c r="E55" s="22"/>
      <c r="G55" s="34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ht="16.5" x14ac:dyDescent="0.25">
      <c r="B59" s="61"/>
      <c r="C59" s="61"/>
      <c r="D59" s="61"/>
      <c r="E59" s="22"/>
    </row>
    <row r="60" spans="1:9" ht="16.5" x14ac:dyDescent="0.25">
      <c r="B60" s="61"/>
      <c r="C60" s="61"/>
      <c r="D60" s="61"/>
      <c r="E60" s="22"/>
    </row>
    <row r="61" spans="1:9" ht="16.5" x14ac:dyDescent="0.25">
      <c r="B61" s="61"/>
      <c r="C61" s="61"/>
      <c r="D61" s="61"/>
      <c r="E61" s="22"/>
    </row>
    <row r="62" spans="1:9" s="30" customFormat="1" ht="19.5" x14ac:dyDescent="0.3">
      <c r="A62" s="29"/>
      <c r="B62" s="35" t="s">
        <v>26</v>
      </c>
      <c r="C62" s="36"/>
      <c r="D62" s="37"/>
      <c r="E62" s="38" t="s">
        <v>24</v>
      </c>
      <c r="F62" s="34"/>
      <c r="G62" s="34"/>
      <c r="H62" s="29"/>
    </row>
    <row r="63" spans="1:9" s="30" customFormat="1" ht="19.5" x14ac:dyDescent="0.3">
      <c r="A63" s="29"/>
      <c r="B63" s="39" t="s">
        <v>61</v>
      </c>
      <c r="C63" s="39"/>
      <c r="D63" s="40"/>
      <c r="E63" s="39" t="s">
        <v>28</v>
      </c>
      <c r="F63" s="34"/>
      <c r="G63" s="34"/>
      <c r="H63" s="29"/>
      <c r="I63" s="29"/>
    </row>
    <row r="64" spans="1:9" customFormat="1" ht="19.5" x14ac:dyDescent="0.3">
      <c r="A64" s="1"/>
      <c r="B64" s="38" t="s">
        <v>29</v>
      </c>
      <c r="C64" s="38"/>
      <c r="D64" s="34"/>
      <c r="E64" s="38" t="s">
        <v>27</v>
      </c>
      <c r="F64" s="34"/>
      <c r="G64" s="34"/>
      <c r="H64" s="1"/>
      <c r="I64" s="1"/>
    </row>
    <row r="65" spans="1:9" customFormat="1" ht="19.5" x14ac:dyDescent="0.3">
      <c r="A65" s="1"/>
      <c r="B65" s="38"/>
      <c r="C65" s="38"/>
      <c r="D65" s="34"/>
      <c r="E65" s="38"/>
      <c r="F65" s="34"/>
      <c r="G65" s="34"/>
      <c r="H65" s="1"/>
      <c r="I65" s="1"/>
    </row>
    <row r="66" spans="1:9" customFormat="1" ht="19.5" x14ac:dyDescent="0.3">
      <c r="A66" s="1"/>
      <c r="B66" s="38"/>
      <c r="C66" s="38"/>
      <c r="D66" s="34"/>
      <c r="E66" s="38"/>
      <c r="F66" s="34"/>
      <c r="G66" s="34"/>
      <c r="H66" s="1"/>
      <c r="I66" s="1"/>
    </row>
    <row r="67" spans="1:9" customFormat="1" ht="19.5" x14ac:dyDescent="0.3">
      <c r="A67" s="1"/>
      <c r="B67" s="38"/>
      <c r="C67" s="38"/>
      <c r="D67" s="34"/>
      <c r="E67" s="38"/>
      <c r="F67" s="34"/>
      <c r="G67" s="34"/>
      <c r="H67" s="1"/>
      <c r="I67" s="1"/>
    </row>
    <row r="68" spans="1:9" customFormat="1" ht="19.5" x14ac:dyDescent="0.3">
      <c r="A68" s="1"/>
      <c r="B68" s="38"/>
      <c r="C68" s="38"/>
      <c r="D68" s="34"/>
      <c r="E68" s="38"/>
      <c r="F68" s="34"/>
      <c r="G68" s="34"/>
      <c r="H68" s="1"/>
      <c r="I68" s="1"/>
    </row>
    <row r="69" spans="1:9" customFormat="1" ht="19.5" x14ac:dyDescent="0.3">
      <c r="A69" s="1"/>
      <c r="B69" s="38"/>
      <c r="C69" s="38"/>
      <c r="D69" s="34"/>
      <c r="E69" s="38"/>
      <c r="F69" s="34"/>
      <c r="G69" s="34"/>
      <c r="H69" s="1"/>
      <c r="I69" s="1"/>
    </row>
    <row r="70" spans="1:9" customFormat="1" ht="31.5" customHeight="1" x14ac:dyDescent="0.25">
      <c r="A70" s="1"/>
      <c r="B70" s="31"/>
      <c r="C70" s="31"/>
      <c r="D70" s="1"/>
      <c r="E70" s="31"/>
      <c r="F70" s="1"/>
      <c r="G70" s="1"/>
      <c r="H70" s="1"/>
      <c r="I70" s="1"/>
    </row>
    <row r="71" spans="1:9" ht="17.25" thickBot="1" x14ac:dyDescent="0.3">
      <c r="B71" s="58"/>
      <c r="C71" s="58"/>
      <c r="D71" s="58"/>
      <c r="E71" s="59"/>
      <c r="F71" s="60"/>
    </row>
    <row r="72" spans="1:9" ht="16.5" customHeight="1" x14ac:dyDescent="0.25">
      <c r="B72" s="102" t="s">
        <v>60</v>
      </c>
      <c r="C72" s="102"/>
      <c r="D72" s="102"/>
      <c r="E72" s="102"/>
      <c r="F72" s="102"/>
    </row>
    <row r="73" spans="1:9" x14ac:dyDescent="0.25">
      <c r="B73" s="103" t="s">
        <v>62</v>
      </c>
      <c r="C73" s="103"/>
      <c r="D73" s="103"/>
      <c r="E73" s="103"/>
      <c r="F73" s="103"/>
    </row>
  </sheetData>
  <mergeCells count="10">
    <mergeCell ref="B26:C26"/>
    <mergeCell ref="B29:C29"/>
    <mergeCell ref="B72:F72"/>
    <mergeCell ref="B73:F73"/>
    <mergeCell ref="B2:H2"/>
    <mergeCell ref="A5:G5"/>
    <mergeCell ref="A6:G6"/>
    <mergeCell ref="B9:F9"/>
    <mergeCell ref="B10:F10"/>
    <mergeCell ref="B13:B15"/>
  </mergeCells>
  <hyperlinks>
    <hyperlink ref="B73" r:id="rId1" display="http://www.ccdf.gob.do/" xr:uid="{5E65D7A6-31F2-4A61-B9DC-028FAEB9241B}"/>
  </hyperlinks>
  <pageMargins left="0.7" right="0.7" top="0.75" bottom="0.75" header="0.3" footer="0.3"/>
  <pageSetup scale="49" orientation="portrait" horizontalDpi="300" verticalDpi="3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66CA-C1D4-468A-9D5B-D6461B38F847}">
  <dimension ref="A2:J66"/>
  <sheetViews>
    <sheetView showGridLines="0" view="pageBreakPreview" zoomScale="85" zoomScaleNormal="100" zoomScaleSheetLayoutView="85" workbookViewId="0">
      <selection activeCell="K22" sqref="K2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89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27830</v>
      </c>
      <c r="G16" s="34"/>
    </row>
    <row r="17" spans="2:7" ht="20.25" x14ac:dyDescent="0.3">
      <c r="B17" s="6" t="s">
        <v>79</v>
      </c>
      <c r="C17" s="8"/>
      <c r="D17" s="9"/>
      <c r="E17" s="89">
        <v>2808535.55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2836365.55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230021.89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3066387.44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4795183.6500000004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1587072.79</v>
      </c>
      <c r="E27" s="77">
        <f>+D26-D27</f>
        <v>3208110.8600000003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4937922.5999999996</v>
      </c>
      <c r="E30" s="77">
        <f>+D29-D30</f>
        <v>3539846.9399999995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v>597387.86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v>67297.8</v>
      </c>
      <c r="E34" s="77">
        <f>+D33-D34</f>
        <v>530090.05999999994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-272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7277775.8599999994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10344163.299999999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157500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157500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157500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10186663.299999999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10186663.299999999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10344163.299999999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0048B0A1-6FF9-4DD3-A96D-C3BDE48D3E1F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743E-73DE-442F-BAA2-1117C9B3BE0F}">
  <dimension ref="A2:J66"/>
  <sheetViews>
    <sheetView showGridLines="0" view="pageBreakPreview" zoomScale="85" zoomScaleNormal="100" zoomScaleSheetLayoutView="85" workbookViewId="0">
      <selection activeCell="L51" sqref="L51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90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27965</v>
      </c>
      <c r="G16" s="34"/>
    </row>
    <row r="17" spans="2:7" ht="20.25" x14ac:dyDescent="0.3">
      <c r="B17" s="6" t="s">
        <v>79</v>
      </c>
      <c r="C17" s="8"/>
      <c r="D17" s="9"/>
      <c r="E17" s="89">
        <v>2965479.86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2993444.86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276300.55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3269745.4099999997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4795183.6500000004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1622929.54</v>
      </c>
      <c r="E27" s="77">
        <f>+D26-D27</f>
        <v>3172254.1100000003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5079150.3099999996</v>
      </c>
      <c r="E30" s="77">
        <f>+D29-D30</f>
        <v>3398619.2299999995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v>597387.86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v>70030.98</v>
      </c>
      <c r="E34" s="77">
        <f>+D33-D34</f>
        <v>527356.88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-272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7097958.2199999997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10367703.629999999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249615.63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249615.63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249615.63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10118087.999999998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10118087.999999998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10367703.629999999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2B330EB5-B92C-4EF6-B22A-7339943A3DB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23B9B-BFFF-4E4A-82F6-A11E44901889}">
  <dimension ref="A2:J66"/>
  <sheetViews>
    <sheetView showGridLines="0" view="pageBreakPreview" topLeftCell="A28" zoomScale="85" zoomScaleNormal="100" zoomScaleSheetLayoutView="85" workbookViewId="0">
      <selection activeCell="D20" sqref="D20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91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25805</v>
      </c>
      <c r="G16" s="34"/>
    </row>
    <row r="17" spans="2:7" ht="20.25" x14ac:dyDescent="0.3">
      <c r="B17" s="6" t="s">
        <v>79</v>
      </c>
      <c r="C17" s="8"/>
      <c r="D17" s="9"/>
      <c r="E17" s="89">
        <v>2601853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2627658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478920.83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3106578.83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4795183.6500000004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1658786.29</v>
      </c>
      <c r="E27" s="77">
        <f>+D26-D27</f>
        <v>3136397.3600000003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5220378.0199999996</v>
      </c>
      <c r="E30" s="77">
        <f>+D29-D30</f>
        <v>3257391.5199999996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v>597387.86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v>72764.160000000003</v>
      </c>
      <c r="E34" s="77">
        <f>+D33-D34</f>
        <v>524623.69999999995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-272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6918140.5800000001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10024719.41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793204.67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793204.67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793204.67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9231514.7400000002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9231514.7400000002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10024719.41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5DA38815-259C-46CD-83B9-1D31A3911BE9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33E-4B2D-45AF-8A1D-9163FA84D84C}">
  <dimension ref="A2:J66"/>
  <sheetViews>
    <sheetView showGridLines="0" view="pageBreakPreview" topLeftCell="A13" zoomScale="85" zoomScaleNormal="100" zoomScaleSheetLayoutView="85" workbookViewId="0">
      <selection activeCell="F29" sqref="F29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92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23204</v>
      </c>
      <c r="G16" s="34"/>
    </row>
    <row r="17" spans="2:7" ht="20.25" x14ac:dyDescent="0.3">
      <c r="B17" s="6" t="s">
        <v>79</v>
      </c>
      <c r="C17" s="8"/>
      <c r="D17" s="9"/>
      <c r="E17" s="89">
        <v>2528496.3199999998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2551700.3199999998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472312.03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3024012.3499999996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4795183.6500000004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1694643.04</v>
      </c>
      <c r="E27" s="77">
        <f>+D26-D27</f>
        <v>3100540.6100000003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5361605.7300000004</v>
      </c>
      <c r="E30" s="77">
        <f>+D29-D30</f>
        <v>3116163.8099999987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v>597387.86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v>75497.33</v>
      </c>
      <c r="E34" s="77">
        <f>+D33-D34</f>
        <v>521890.52999999997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-371.01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6738223.9399999995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9762236.2899999991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852953.39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852953.39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852953.39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8909282.8999999985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8909282.8999999985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9762236.2899999991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FC6EFC85-4EA2-4CCB-A9A9-8657D0A120D1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0CF9-94FF-4F1D-830A-D1EB7341D66F}">
  <dimension ref="A2:J66"/>
  <sheetViews>
    <sheetView showGridLines="0" view="pageBreakPreview" zoomScale="85" zoomScaleNormal="100" zoomScaleSheetLayoutView="85" workbookViewId="0">
      <selection activeCell="C40" sqref="C40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93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23807</v>
      </c>
      <c r="G16" s="34"/>
    </row>
    <row r="17" spans="2:7" ht="20.25" x14ac:dyDescent="0.3">
      <c r="B17" s="6" t="s">
        <v>79</v>
      </c>
      <c r="C17" s="8"/>
      <c r="D17" s="9"/>
      <c r="E17" s="89">
        <v>2564150.54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2587957.54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717228.4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3305185.94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5125583.6500000004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1917920.28</v>
      </c>
      <c r="E27" s="77">
        <f>+D26-D27</f>
        <v>3207663.37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5502833.6200000001</v>
      </c>
      <c r="E30" s="77">
        <f>+D29-D30</f>
        <v>2974935.919999999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v>639187.87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v>91561.9</v>
      </c>
      <c r="E34" s="77">
        <f>+D33-D34</f>
        <v>547625.97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-327.82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6729897.4399999985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10035083.379999999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3132160.77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3132160.77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3132160.77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6902922.6099999994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6902922.6099999994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10035083.379999999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4FAA4842-5813-4BD7-8119-A476E84AC1A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63FC-60FB-4FE4-8086-A3B0540CD7D8}">
  <dimension ref="A2:J65"/>
  <sheetViews>
    <sheetView showGridLines="0" view="pageBreakPreview" topLeftCell="A31" zoomScale="85" zoomScaleNormal="100" zoomScaleSheetLayoutView="85" workbookViewId="0">
      <selection activeCell="L42" sqref="L4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94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4504</v>
      </c>
      <c r="G16" s="34"/>
    </row>
    <row r="17" spans="2:7" ht="20.25" x14ac:dyDescent="0.3">
      <c r="B17" s="6" t="s">
        <v>79</v>
      </c>
      <c r="C17" s="8"/>
      <c r="D17" s="9"/>
      <c r="E17" s="89">
        <v>2312987.71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2317491.71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6">
        <v>522393.49</v>
      </c>
      <c r="G20" s="34"/>
    </row>
    <row r="21" spans="2:7" ht="20.25" x14ac:dyDescent="0.3">
      <c r="B21" s="61" t="s">
        <v>6</v>
      </c>
      <c r="C21" s="12"/>
      <c r="D21" s="61"/>
      <c r="E21" s="74">
        <f>SUM(E18:E20)</f>
        <v>2839885.2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7011171.6200000001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2112058.13</v>
      </c>
      <c r="E27" s="77">
        <f>+D26-D27</f>
        <v>4899113.49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5644061.1500000004</v>
      </c>
      <c r="E30" s="77">
        <f>+D29-D30</f>
        <v>2833708.3899999987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20" t="s">
        <v>11</v>
      </c>
      <c r="C32" s="17"/>
      <c r="D32" s="73">
        <v>639187.87</v>
      </c>
      <c r="E32" s="77"/>
      <c r="F32" s="32"/>
      <c r="G32" s="34"/>
    </row>
    <row r="33" spans="2:7" ht="20.25" x14ac:dyDescent="0.3">
      <c r="B33" s="16" t="s">
        <v>10</v>
      </c>
      <c r="C33" s="17"/>
      <c r="D33" s="76">
        <v>97889.15</v>
      </c>
      <c r="E33" s="77">
        <f>+D32-D33</f>
        <v>541298.72</v>
      </c>
      <c r="F33" s="32"/>
      <c r="G33" s="34"/>
    </row>
    <row r="34" spans="2:7" ht="20.25" x14ac:dyDescent="0.3">
      <c r="B34" s="16"/>
      <c r="C34" s="17"/>
      <c r="D34" s="78"/>
      <c r="E34" s="77"/>
      <c r="F34" s="32"/>
      <c r="G34" s="34"/>
    </row>
    <row r="35" spans="2:7" ht="20.25" x14ac:dyDescent="0.3">
      <c r="B35" s="20" t="s">
        <v>81</v>
      </c>
      <c r="C35" s="17"/>
      <c r="D35" s="73"/>
      <c r="E35" s="100">
        <v>3922.77</v>
      </c>
      <c r="F35" s="32"/>
      <c r="G35" s="34"/>
    </row>
    <row r="36" spans="2:7" ht="26.25" customHeight="1" x14ac:dyDescent="0.3">
      <c r="B36" s="61" t="s">
        <v>12</v>
      </c>
      <c r="C36" s="12"/>
      <c r="D36" s="79"/>
      <c r="E36" s="75">
        <f>SUM(E27:E35)</f>
        <v>8278043.3699999982</v>
      </c>
      <c r="F36" s="32">
        <f>+E36-8278043.37</f>
        <v>0</v>
      </c>
      <c r="G36" s="34"/>
    </row>
    <row r="37" spans="2:7" ht="21" thickBot="1" x14ac:dyDescent="0.35">
      <c r="B37" s="61" t="s">
        <v>13</v>
      </c>
      <c r="C37" s="12"/>
      <c r="D37" s="80"/>
      <c r="E37" s="81">
        <f>+E21+E36</f>
        <v>11117928.569999998</v>
      </c>
      <c r="G37" s="34"/>
    </row>
    <row r="38" spans="2:7" ht="21" thickTop="1" x14ac:dyDescent="0.3">
      <c r="B38" s="61"/>
      <c r="C38" s="12"/>
      <c r="D38" s="79"/>
      <c r="E38" s="82"/>
      <c r="G38" s="34"/>
    </row>
    <row r="39" spans="2:7" ht="19.5" x14ac:dyDescent="0.3">
      <c r="B39" s="61" t="s">
        <v>14</v>
      </c>
      <c r="C39" s="12"/>
      <c r="D39" s="69"/>
      <c r="E39" s="22"/>
      <c r="F39" s="70"/>
      <c r="G39" s="34"/>
    </row>
    <row r="40" spans="2:7" ht="19.5" x14ac:dyDescent="0.3">
      <c r="B40" s="61"/>
      <c r="C40" s="12"/>
      <c r="D40" s="61"/>
      <c r="E40" s="9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24.75" x14ac:dyDescent="0.3">
      <c r="B42" s="6" t="s">
        <v>16</v>
      </c>
      <c r="C42" s="11"/>
      <c r="D42" s="6"/>
      <c r="E42" s="83">
        <v>154947.32999999999</v>
      </c>
      <c r="G42" s="34"/>
    </row>
    <row r="43" spans="2:7" ht="20.25" x14ac:dyDescent="0.3">
      <c r="B43" s="61" t="s">
        <v>17</v>
      </c>
      <c r="C43" s="12"/>
      <c r="D43" s="61"/>
      <c r="E43" s="75"/>
      <c r="G43" s="34"/>
    </row>
    <row r="44" spans="2:7" ht="20.25" x14ac:dyDescent="0.3">
      <c r="B44" s="61" t="s">
        <v>18</v>
      </c>
      <c r="C44" s="12"/>
      <c r="D44" s="61"/>
      <c r="E44" s="75">
        <f>+E42</f>
        <v>154947.32999999999</v>
      </c>
      <c r="G44" s="34"/>
    </row>
    <row r="45" spans="2:7" ht="20.25" x14ac:dyDescent="0.3">
      <c r="B45" s="61" t="s">
        <v>19</v>
      </c>
      <c r="C45" s="12"/>
      <c r="D45" s="61"/>
      <c r="E45" s="84">
        <f>+E43+E44</f>
        <v>154947.32999999999</v>
      </c>
      <c r="G45" s="34"/>
    </row>
    <row r="46" spans="2:7" ht="20.25" x14ac:dyDescent="0.3">
      <c r="B46" s="61"/>
      <c r="C46" s="12"/>
      <c r="D46" s="61"/>
      <c r="E46" s="82"/>
      <c r="G46" s="34"/>
    </row>
    <row r="47" spans="2:7" ht="20.25" x14ac:dyDescent="0.3">
      <c r="B47" s="61" t="s">
        <v>20</v>
      </c>
      <c r="C47" s="12"/>
      <c r="D47" s="61"/>
      <c r="E47" s="75"/>
      <c r="G47" s="34"/>
    </row>
    <row r="48" spans="2:7" ht="20.25" x14ac:dyDescent="0.3">
      <c r="B48" s="6" t="s">
        <v>21</v>
      </c>
      <c r="C48" s="24"/>
      <c r="D48" s="6"/>
      <c r="E48" s="85">
        <f>+E37-E45</f>
        <v>10962981.239999998</v>
      </c>
      <c r="G48" s="34"/>
    </row>
    <row r="49" spans="1:9" ht="20.25" x14ac:dyDescent="0.3">
      <c r="B49" s="61" t="s">
        <v>22</v>
      </c>
      <c r="C49" s="12"/>
      <c r="D49" s="61"/>
      <c r="E49" s="86">
        <f>SUM(E48:E48)</f>
        <v>10962981.239999998</v>
      </c>
      <c r="G49" s="34"/>
    </row>
    <row r="50" spans="1:9" ht="21" thickBot="1" x14ac:dyDescent="0.35">
      <c r="B50" s="61" t="s">
        <v>23</v>
      </c>
      <c r="C50" s="12"/>
      <c r="D50" s="61"/>
      <c r="E50" s="87">
        <f>+E45+E49</f>
        <v>11117928.569999998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customHeight="1" x14ac:dyDescent="0.25">
      <c r="A58" s="93" t="s">
        <v>82</v>
      </c>
      <c r="C58" s="94" t="s">
        <v>83</v>
      </c>
      <c r="E58" s="94" t="s">
        <v>84</v>
      </c>
      <c r="F58" s="95"/>
      <c r="H58" s="29"/>
    </row>
    <row r="59" spans="1:9" s="30" customFormat="1" ht="19.5" x14ac:dyDescent="0.3">
      <c r="A59" s="96" t="s">
        <v>85</v>
      </c>
      <c r="C59" s="97" t="s">
        <v>61</v>
      </c>
      <c r="E59" s="97" t="s">
        <v>86</v>
      </c>
      <c r="F59" s="95"/>
      <c r="H59" s="29"/>
      <c r="I59" s="29"/>
    </row>
    <row r="60" spans="1:9" customFormat="1" ht="19.5" customHeight="1" x14ac:dyDescent="0.25">
      <c r="A60" s="98" t="s">
        <v>87</v>
      </c>
      <c r="B60" s="29"/>
      <c r="C60" s="99" t="s">
        <v>27</v>
      </c>
      <c r="D60" s="1"/>
      <c r="E60" s="99" t="s">
        <v>88</v>
      </c>
      <c r="F60" s="95"/>
      <c r="G60" s="1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CF959EA6-46B6-4C08-B7AE-135206CA3DE5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5C1DA-BFB2-4342-AF41-FCF6C196E5E4}">
  <dimension ref="A2:J65"/>
  <sheetViews>
    <sheetView showGridLines="0" view="pageBreakPreview" topLeftCell="A22" zoomScale="85" zoomScaleNormal="100" zoomScaleSheetLayoutView="85" workbookViewId="0">
      <selection activeCell="D15" sqref="D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95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6302</v>
      </c>
      <c r="G16" s="34"/>
    </row>
    <row r="17" spans="2:7" ht="20.25" x14ac:dyDescent="0.3">
      <c r="B17" s="6" t="s">
        <v>79</v>
      </c>
      <c r="C17" s="8"/>
      <c r="D17" s="9"/>
      <c r="E17" s="89">
        <v>2217582.19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2223884.19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6">
        <v>445779.16</v>
      </c>
      <c r="G20" s="34"/>
    </row>
    <row r="21" spans="2:7" ht="20.25" x14ac:dyDescent="0.3">
      <c r="B21" s="61" t="s">
        <v>6</v>
      </c>
      <c r="C21" s="12"/>
      <c r="D21" s="61"/>
      <c r="E21" s="74">
        <f>SUM(E18:E20)</f>
        <v>2669663.35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7011171.6200000001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2237415</v>
      </c>
      <c r="E27" s="77">
        <f>+D26-D27</f>
        <v>4773756.62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5785288.8600000003</v>
      </c>
      <c r="E30" s="77">
        <f>+D29-D30</f>
        <v>2692480.6799999988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20" t="s">
        <v>11</v>
      </c>
      <c r="C32" s="17"/>
      <c r="D32" s="73">
        <v>639187.87</v>
      </c>
      <c r="E32" s="77"/>
      <c r="F32" s="32"/>
      <c r="G32" s="34"/>
    </row>
    <row r="33" spans="2:7" ht="20.25" x14ac:dyDescent="0.3">
      <c r="B33" s="16" t="s">
        <v>10</v>
      </c>
      <c r="C33" s="17"/>
      <c r="D33" s="76">
        <v>104216.43</v>
      </c>
      <c r="E33" s="77">
        <f>+D32-D33</f>
        <v>534971.43999999994</v>
      </c>
      <c r="F33" s="32"/>
      <c r="G33" s="34"/>
    </row>
    <row r="34" spans="2:7" ht="20.25" x14ac:dyDescent="0.3">
      <c r="B34" s="16"/>
      <c r="C34" s="17"/>
      <c r="D34" s="78"/>
      <c r="E34" s="77"/>
      <c r="F34" s="32"/>
      <c r="G34" s="34"/>
    </row>
    <row r="35" spans="2:7" ht="20.25" x14ac:dyDescent="0.3">
      <c r="B35" s="20" t="s">
        <v>81</v>
      </c>
      <c r="C35" s="17"/>
      <c r="D35" s="73"/>
      <c r="E35" s="100">
        <v>3922.77</v>
      </c>
      <c r="F35" s="32"/>
      <c r="G35" s="34"/>
    </row>
    <row r="36" spans="2:7" ht="26.25" customHeight="1" x14ac:dyDescent="0.3">
      <c r="B36" s="61" t="s">
        <v>12</v>
      </c>
      <c r="C36" s="12"/>
      <c r="D36" s="79"/>
      <c r="E36" s="75">
        <f>SUM(E27:E35)</f>
        <v>8005131.5099999979</v>
      </c>
      <c r="F36" s="32"/>
      <c r="G36" s="34"/>
    </row>
    <row r="37" spans="2:7" ht="21" thickBot="1" x14ac:dyDescent="0.35">
      <c r="B37" s="61" t="s">
        <v>13</v>
      </c>
      <c r="C37" s="12"/>
      <c r="D37" s="80"/>
      <c r="E37" s="81">
        <f>+E21+E36</f>
        <v>10674794.859999998</v>
      </c>
      <c r="G37" s="34"/>
    </row>
    <row r="38" spans="2:7" ht="21" thickTop="1" x14ac:dyDescent="0.3">
      <c r="B38" s="61"/>
      <c r="C38" s="12"/>
      <c r="D38" s="79"/>
      <c r="E38" s="82"/>
      <c r="G38" s="34"/>
    </row>
    <row r="39" spans="2:7" ht="19.5" x14ac:dyDescent="0.3">
      <c r="B39" s="61" t="s">
        <v>14</v>
      </c>
      <c r="C39" s="12"/>
      <c r="D39" s="69"/>
      <c r="E39" s="22"/>
      <c r="F39" s="70"/>
      <c r="G39" s="34"/>
    </row>
    <row r="40" spans="2:7" ht="19.5" x14ac:dyDescent="0.3">
      <c r="B40" s="61"/>
      <c r="C40" s="12"/>
      <c r="D40" s="61"/>
      <c r="E40" s="9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24.75" x14ac:dyDescent="0.3">
      <c r="B42" s="6" t="s">
        <v>16</v>
      </c>
      <c r="C42" s="11"/>
      <c r="D42" s="6"/>
      <c r="E42" s="83">
        <v>140022.29</v>
      </c>
      <c r="G42" s="34"/>
    </row>
    <row r="43" spans="2:7" ht="20.25" x14ac:dyDescent="0.3">
      <c r="B43" s="61" t="s">
        <v>17</v>
      </c>
      <c r="C43" s="12"/>
      <c r="D43" s="61"/>
      <c r="E43" s="75"/>
      <c r="G43" s="34"/>
    </row>
    <row r="44" spans="2:7" ht="20.25" x14ac:dyDescent="0.3">
      <c r="B44" s="61" t="s">
        <v>18</v>
      </c>
      <c r="C44" s="12"/>
      <c r="D44" s="61"/>
      <c r="E44" s="75">
        <f>+E42</f>
        <v>140022.29</v>
      </c>
      <c r="G44" s="34"/>
    </row>
    <row r="45" spans="2:7" ht="20.25" x14ac:dyDescent="0.3">
      <c r="B45" s="61" t="s">
        <v>19</v>
      </c>
      <c r="C45" s="12"/>
      <c r="D45" s="61"/>
      <c r="E45" s="84">
        <f>+E43+E44</f>
        <v>140022.29</v>
      </c>
      <c r="G45" s="34"/>
    </row>
    <row r="46" spans="2:7" ht="20.25" x14ac:dyDescent="0.3">
      <c r="B46" s="61"/>
      <c r="C46" s="12"/>
      <c r="D46" s="61"/>
      <c r="E46" s="82"/>
      <c r="G46" s="34"/>
    </row>
    <row r="47" spans="2:7" ht="20.25" x14ac:dyDescent="0.3">
      <c r="B47" s="61" t="s">
        <v>20</v>
      </c>
      <c r="C47" s="12"/>
      <c r="D47" s="61"/>
      <c r="E47" s="75"/>
      <c r="G47" s="34"/>
    </row>
    <row r="48" spans="2:7" ht="20.25" x14ac:dyDescent="0.3">
      <c r="B48" s="6" t="s">
        <v>21</v>
      </c>
      <c r="C48" s="24"/>
      <c r="D48" s="6"/>
      <c r="E48" s="85">
        <f>+E37-E45</f>
        <v>10534772.569999998</v>
      </c>
      <c r="G48" s="34"/>
    </row>
    <row r="49" spans="1:9" ht="20.25" x14ac:dyDescent="0.3">
      <c r="B49" s="61" t="s">
        <v>22</v>
      </c>
      <c r="C49" s="12"/>
      <c r="D49" s="61"/>
      <c r="E49" s="86">
        <f>SUM(E48:E48)</f>
        <v>10534772.569999998</v>
      </c>
      <c r="G49" s="34"/>
    </row>
    <row r="50" spans="1:9" ht="21" thickBot="1" x14ac:dyDescent="0.35">
      <c r="B50" s="61" t="s">
        <v>23</v>
      </c>
      <c r="C50" s="12"/>
      <c r="D50" s="61"/>
      <c r="E50" s="87">
        <f>+E45+E49</f>
        <v>10674794.859999998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customHeight="1" x14ac:dyDescent="0.25">
      <c r="A58" s="93" t="s">
        <v>82</v>
      </c>
      <c r="C58" s="94" t="s">
        <v>83</v>
      </c>
      <c r="E58" s="94" t="s">
        <v>84</v>
      </c>
      <c r="F58" s="95"/>
      <c r="H58" s="29"/>
    </row>
    <row r="59" spans="1:9" s="30" customFormat="1" ht="19.5" x14ac:dyDescent="0.3">
      <c r="A59" s="96" t="s">
        <v>85</v>
      </c>
      <c r="C59" s="97" t="s">
        <v>61</v>
      </c>
      <c r="E59" s="97" t="s">
        <v>86</v>
      </c>
      <c r="F59" s="95"/>
      <c r="H59" s="29"/>
      <c r="I59" s="29"/>
    </row>
    <row r="60" spans="1:9" customFormat="1" ht="19.5" customHeight="1" x14ac:dyDescent="0.25">
      <c r="A60" s="98" t="s">
        <v>87</v>
      </c>
      <c r="B60" s="29"/>
      <c r="C60" s="99" t="s">
        <v>27</v>
      </c>
      <c r="D60" s="1"/>
      <c r="E60" s="99" t="s">
        <v>88</v>
      </c>
      <c r="F60" s="95"/>
      <c r="G60" s="1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4F850EF8-C484-4B77-BE2C-4E0A9575836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1CB6-8B39-4BD7-924B-77DEC85A9D34}">
  <dimension ref="A2:J65"/>
  <sheetViews>
    <sheetView showGridLines="0" view="pageBreakPreview" topLeftCell="A28" zoomScale="85" zoomScaleNormal="100" zoomScaleSheetLayoutView="85" workbookViewId="0">
      <selection activeCell="D13" sqref="D1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96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15090</v>
      </c>
      <c r="G16" s="34"/>
    </row>
    <row r="17" spans="2:7" ht="20.25" x14ac:dyDescent="0.3">
      <c r="B17" s="6" t="s">
        <v>79</v>
      </c>
      <c r="C17" s="8"/>
      <c r="D17" s="9"/>
      <c r="E17" s="89">
        <v>2048474.87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2063564.87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6">
        <v>388684.44</v>
      </c>
      <c r="G20" s="34"/>
    </row>
    <row r="21" spans="2:7" ht="20.25" x14ac:dyDescent="0.3">
      <c r="B21" s="61" t="s">
        <v>6</v>
      </c>
      <c r="C21" s="12"/>
      <c r="D21" s="61"/>
      <c r="E21" s="74">
        <f>SUM(E18:E20)</f>
        <v>2452249.31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7011171.6200000001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2362771.9</v>
      </c>
      <c r="E27" s="77">
        <f>+D26-D27</f>
        <v>4648399.7200000007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5926516.5700000003</v>
      </c>
      <c r="E30" s="77">
        <f>+D29-D30</f>
        <v>2551252.9699999988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20" t="s">
        <v>11</v>
      </c>
      <c r="C32" s="17"/>
      <c r="D32" s="73">
        <v>639187.87</v>
      </c>
      <c r="E32" s="77"/>
      <c r="F32" s="32"/>
      <c r="G32" s="34"/>
    </row>
    <row r="33" spans="2:7" ht="20.25" x14ac:dyDescent="0.3">
      <c r="B33" s="16" t="s">
        <v>10</v>
      </c>
      <c r="C33" s="17"/>
      <c r="D33" s="76">
        <v>110543.69</v>
      </c>
      <c r="E33" s="77">
        <f>+D32-D33</f>
        <v>528644.17999999993</v>
      </c>
      <c r="F33" s="32"/>
      <c r="G33" s="34"/>
    </row>
    <row r="34" spans="2:7" ht="20.25" x14ac:dyDescent="0.3">
      <c r="B34" s="16"/>
      <c r="C34" s="17"/>
      <c r="D34" s="78"/>
      <c r="E34" s="77"/>
      <c r="F34" s="32"/>
      <c r="G34" s="34"/>
    </row>
    <row r="35" spans="2:7" ht="20.25" x14ac:dyDescent="0.3">
      <c r="B35" s="20" t="s">
        <v>81</v>
      </c>
      <c r="C35" s="17"/>
      <c r="D35" s="73"/>
      <c r="E35" s="100">
        <v>3927.77</v>
      </c>
      <c r="F35" s="32"/>
      <c r="G35" s="34"/>
    </row>
    <row r="36" spans="2:7" ht="26.25" customHeight="1" x14ac:dyDescent="0.3">
      <c r="B36" s="61" t="s">
        <v>12</v>
      </c>
      <c r="C36" s="12"/>
      <c r="D36" s="79"/>
      <c r="E36" s="75">
        <f>SUM(E27:E35)</f>
        <v>7732224.6399999987</v>
      </c>
      <c r="F36" s="32"/>
      <c r="G36" s="34"/>
    </row>
    <row r="37" spans="2:7" ht="21" thickBot="1" x14ac:dyDescent="0.35">
      <c r="B37" s="61" t="s">
        <v>13</v>
      </c>
      <c r="C37" s="12"/>
      <c r="D37" s="80"/>
      <c r="E37" s="81">
        <f>+E21+E36</f>
        <v>10184473.949999999</v>
      </c>
      <c r="G37" s="34"/>
    </row>
    <row r="38" spans="2:7" ht="21" thickTop="1" x14ac:dyDescent="0.3">
      <c r="B38" s="61"/>
      <c r="C38" s="12"/>
      <c r="D38" s="79"/>
      <c r="E38" s="82"/>
      <c r="G38" s="34"/>
    </row>
    <row r="39" spans="2:7" ht="19.5" x14ac:dyDescent="0.3">
      <c r="B39" s="61" t="s">
        <v>14</v>
      </c>
      <c r="C39" s="12"/>
      <c r="D39" s="69"/>
      <c r="E39" s="22"/>
      <c r="F39" s="70"/>
      <c r="G39" s="34"/>
    </row>
    <row r="40" spans="2:7" ht="19.5" x14ac:dyDescent="0.3">
      <c r="B40" s="61"/>
      <c r="C40" s="12"/>
      <c r="D40" s="61"/>
      <c r="E40" s="9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24.75" x14ac:dyDescent="0.3">
      <c r="B42" s="6" t="s">
        <v>16</v>
      </c>
      <c r="C42" s="11"/>
      <c r="D42" s="6"/>
      <c r="E42" s="83">
        <v>322372.65999999997</v>
      </c>
      <c r="G42" s="34"/>
    </row>
    <row r="43" spans="2:7" ht="20.25" x14ac:dyDescent="0.3">
      <c r="B43" s="61" t="s">
        <v>17</v>
      </c>
      <c r="C43" s="12"/>
      <c r="D43" s="61"/>
      <c r="E43" s="75"/>
      <c r="G43" s="34"/>
    </row>
    <row r="44" spans="2:7" ht="20.25" x14ac:dyDescent="0.3">
      <c r="B44" s="61" t="s">
        <v>18</v>
      </c>
      <c r="C44" s="12"/>
      <c r="D44" s="61"/>
      <c r="E44" s="75">
        <f>+E42</f>
        <v>322372.65999999997</v>
      </c>
      <c r="G44" s="34"/>
    </row>
    <row r="45" spans="2:7" ht="20.25" x14ac:dyDescent="0.3">
      <c r="B45" s="61" t="s">
        <v>19</v>
      </c>
      <c r="C45" s="12"/>
      <c r="D45" s="61"/>
      <c r="E45" s="84">
        <f>+E43+E44</f>
        <v>322372.65999999997</v>
      </c>
      <c r="G45" s="34"/>
    </row>
    <row r="46" spans="2:7" ht="20.25" x14ac:dyDescent="0.3">
      <c r="B46" s="61"/>
      <c r="C46" s="12"/>
      <c r="D46" s="61"/>
      <c r="E46" s="82"/>
      <c r="G46" s="34"/>
    </row>
    <row r="47" spans="2:7" ht="20.25" x14ac:dyDescent="0.3">
      <c r="B47" s="61" t="s">
        <v>20</v>
      </c>
      <c r="C47" s="12"/>
      <c r="D47" s="61"/>
      <c r="E47" s="75"/>
      <c r="G47" s="34"/>
    </row>
    <row r="48" spans="2:7" ht="20.25" x14ac:dyDescent="0.3">
      <c r="B48" s="6" t="s">
        <v>21</v>
      </c>
      <c r="C48" s="24"/>
      <c r="D48" s="6"/>
      <c r="E48" s="85">
        <f>+E37-E45</f>
        <v>9862101.2899999991</v>
      </c>
      <c r="G48" s="34"/>
    </row>
    <row r="49" spans="1:9" ht="20.25" x14ac:dyDescent="0.3">
      <c r="B49" s="61" t="s">
        <v>22</v>
      </c>
      <c r="C49" s="12"/>
      <c r="D49" s="61"/>
      <c r="E49" s="86">
        <f>SUM(E48:E48)</f>
        <v>9862101.2899999991</v>
      </c>
      <c r="G49" s="34"/>
    </row>
    <row r="50" spans="1:9" ht="21" thickBot="1" x14ac:dyDescent="0.35">
      <c r="B50" s="61" t="s">
        <v>23</v>
      </c>
      <c r="C50" s="12"/>
      <c r="D50" s="61"/>
      <c r="E50" s="87">
        <f>+E45+E49</f>
        <v>10184473.949999999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customHeight="1" x14ac:dyDescent="0.25">
      <c r="A58" s="93" t="s">
        <v>82</v>
      </c>
      <c r="C58" s="94" t="s">
        <v>83</v>
      </c>
      <c r="E58" s="94" t="s">
        <v>84</v>
      </c>
      <c r="F58" s="95"/>
      <c r="H58" s="29"/>
    </row>
    <row r="59" spans="1:9" s="30" customFormat="1" ht="19.5" x14ac:dyDescent="0.3">
      <c r="A59" s="96" t="s">
        <v>85</v>
      </c>
      <c r="C59" s="97" t="s">
        <v>61</v>
      </c>
      <c r="E59" s="97" t="s">
        <v>86</v>
      </c>
      <c r="F59" s="95"/>
      <c r="H59" s="29"/>
      <c r="I59" s="29"/>
    </row>
    <row r="60" spans="1:9" customFormat="1" ht="19.5" customHeight="1" x14ac:dyDescent="0.25">
      <c r="A60" s="98" t="s">
        <v>87</v>
      </c>
      <c r="B60" s="29"/>
      <c r="C60" s="99" t="s">
        <v>27</v>
      </c>
      <c r="D60" s="1"/>
      <c r="E60" s="99" t="s">
        <v>88</v>
      </c>
      <c r="F60" s="95"/>
      <c r="G60" s="1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5444DB56-FF34-4317-8C00-46629F11931B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97B6-2B88-46D7-A2B7-2B992A942CB1}">
  <dimension ref="A2:J65"/>
  <sheetViews>
    <sheetView showGridLines="0" tabSelected="1" view="pageBreakPreview" topLeftCell="A22" zoomScale="85" zoomScaleNormal="100" zoomScaleSheetLayoutView="85" workbookViewId="0">
      <selection activeCell="F36" sqref="F36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97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48603</v>
      </c>
      <c r="G16" s="34"/>
    </row>
    <row r="17" spans="2:7" ht="20.25" x14ac:dyDescent="0.3">
      <c r="B17" s="6" t="s">
        <v>79</v>
      </c>
      <c r="C17" s="8"/>
      <c r="D17" s="9"/>
      <c r="E17" s="89">
        <v>2428882.23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2477485.23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6">
        <v>578274</v>
      </c>
      <c r="G20" s="34"/>
    </row>
    <row r="21" spans="2:7" ht="20.25" x14ac:dyDescent="0.3">
      <c r="B21" s="61" t="s">
        <v>6</v>
      </c>
      <c r="C21" s="12"/>
      <c r="D21" s="61"/>
      <c r="E21" s="74">
        <f>SUM(E18:E20)</f>
        <v>3055759.23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7248754.9199999999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3325788.95</v>
      </c>
      <c r="E27" s="77">
        <f>+D26-D27</f>
        <v>3922965.9699999997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v>7056338.25</v>
      </c>
      <c r="E30" s="77">
        <f>+D29-D30</f>
        <v>1421431.2899999991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20" t="s">
        <v>11</v>
      </c>
      <c r="C32" s="17"/>
      <c r="D32" s="73">
        <v>668687.87</v>
      </c>
      <c r="E32" s="77"/>
      <c r="F32" s="32"/>
      <c r="G32" s="34"/>
    </row>
    <row r="33" spans="2:7" ht="20.25" x14ac:dyDescent="0.3">
      <c r="B33" s="16" t="s">
        <v>10</v>
      </c>
      <c r="C33" s="17"/>
      <c r="D33" s="76">
        <v>157688.6</v>
      </c>
      <c r="E33" s="77">
        <f>+D32-D33</f>
        <v>510999.27</v>
      </c>
      <c r="F33" s="32"/>
      <c r="G33" s="34"/>
    </row>
    <row r="34" spans="2:7" ht="20.25" x14ac:dyDescent="0.3">
      <c r="B34" s="16"/>
      <c r="C34" s="17"/>
      <c r="D34" s="78"/>
      <c r="E34" s="77"/>
      <c r="F34" s="32"/>
      <c r="G34" s="34"/>
    </row>
    <row r="35" spans="2:7" ht="20.25" x14ac:dyDescent="0.3">
      <c r="B35" s="20" t="s">
        <v>81</v>
      </c>
      <c r="C35" s="17"/>
      <c r="D35" s="73"/>
      <c r="E35" s="100">
        <v>-360.01</v>
      </c>
      <c r="F35" s="32"/>
      <c r="G35" s="34"/>
    </row>
    <row r="36" spans="2:7" ht="26.25" customHeight="1" x14ac:dyDescent="0.3">
      <c r="B36" s="61" t="s">
        <v>12</v>
      </c>
      <c r="C36" s="12"/>
      <c r="D36" s="80"/>
      <c r="E36" s="75">
        <f>SUM(E27:E35)</f>
        <v>5855036.5199999996</v>
      </c>
      <c r="F36" s="32"/>
      <c r="G36" s="34"/>
    </row>
    <row r="37" spans="2:7" ht="21" thickBot="1" x14ac:dyDescent="0.35">
      <c r="B37" s="61" t="s">
        <v>13</v>
      </c>
      <c r="C37" s="12"/>
      <c r="D37" s="80"/>
      <c r="E37" s="81">
        <f>+E21+E36</f>
        <v>8910795.75</v>
      </c>
      <c r="G37" s="34"/>
    </row>
    <row r="38" spans="2:7" ht="21" thickTop="1" x14ac:dyDescent="0.3">
      <c r="B38" s="61"/>
      <c r="C38" s="12"/>
      <c r="D38" s="79"/>
      <c r="E38" s="82"/>
      <c r="G38" s="34"/>
    </row>
    <row r="39" spans="2:7" ht="19.5" x14ac:dyDescent="0.3">
      <c r="B39" s="61" t="s">
        <v>14</v>
      </c>
      <c r="C39" s="12"/>
      <c r="D39" s="69"/>
      <c r="E39" s="22"/>
      <c r="F39" s="70"/>
      <c r="G39" s="34"/>
    </row>
    <row r="40" spans="2:7" ht="19.5" x14ac:dyDescent="0.3">
      <c r="B40" s="61"/>
      <c r="C40" s="12"/>
      <c r="D40" s="61"/>
      <c r="E40" s="9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24.75" x14ac:dyDescent="0.3">
      <c r="B42" s="6" t="s">
        <v>16</v>
      </c>
      <c r="C42" s="11"/>
      <c r="D42" s="6"/>
      <c r="E42" s="83">
        <v>7875826.6299999999</v>
      </c>
      <c r="G42" s="34"/>
    </row>
    <row r="43" spans="2:7" ht="20.25" x14ac:dyDescent="0.3">
      <c r="B43" s="61" t="s">
        <v>17</v>
      </c>
      <c r="C43" s="12"/>
      <c r="D43" s="61"/>
      <c r="E43" s="75"/>
      <c r="G43" s="34"/>
    </row>
    <row r="44" spans="2:7" ht="20.25" x14ac:dyDescent="0.3">
      <c r="B44" s="61" t="s">
        <v>18</v>
      </c>
      <c r="C44" s="12"/>
      <c r="D44" s="61"/>
      <c r="E44" s="75">
        <f>+E42</f>
        <v>7875826.6299999999</v>
      </c>
      <c r="G44" s="34"/>
    </row>
    <row r="45" spans="2:7" ht="20.25" x14ac:dyDescent="0.3">
      <c r="B45" s="61" t="s">
        <v>19</v>
      </c>
      <c r="C45" s="12"/>
      <c r="D45" s="61"/>
      <c r="E45" s="84">
        <f>+E43+E44</f>
        <v>7875826.6299999999</v>
      </c>
      <c r="G45" s="34"/>
    </row>
    <row r="46" spans="2:7" ht="20.25" x14ac:dyDescent="0.3">
      <c r="B46" s="61"/>
      <c r="C46" s="12"/>
      <c r="D46" s="61"/>
      <c r="E46" s="82"/>
      <c r="G46" s="34"/>
    </row>
    <row r="47" spans="2:7" ht="20.25" x14ac:dyDescent="0.3">
      <c r="B47" s="61" t="s">
        <v>20</v>
      </c>
      <c r="C47" s="12"/>
      <c r="D47" s="61"/>
      <c r="E47" s="75"/>
      <c r="G47" s="34"/>
    </row>
    <row r="48" spans="2:7" ht="20.25" x14ac:dyDescent="0.3">
      <c r="B48" s="6" t="s">
        <v>21</v>
      </c>
      <c r="C48" s="24"/>
      <c r="D48" s="6"/>
      <c r="E48" s="85">
        <f>+E37-E45</f>
        <v>1034969.1200000001</v>
      </c>
      <c r="G48" s="34"/>
    </row>
    <row r="49" spans="1:9" ht="20.25" x14ac:dyDescent="0.3">
      <c r="B49" s="61" t="s">
        <v>22</v>
      </c>
      <c r="C49" s="12"/>
      <c r="D49" s="61"/>
      <c r="E49" s="86">
        <f>SUM(E48:E48)</f>
        <v>1034969.1200000001</v>
      </c>
      <c r="G49" s="34"/>
    </row>
    <row r="50" spans="1:9" ht="21" thickBot="1" x14ac:dyDescent="0.35">
      <c r="B50" s="61" t="s">
        <v>23</v>
      </c>
      <c r="C50" s="12"/>
      <c r="D50" s="61"/>
      <c r="E50" s="87">
        <f>+E45+E49</f>
        <v>8910795.75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customHeight="1" x14ac:dyDescent="0.25">
      <c r="A58" s="93" t="s">
        <v>82</v>
      </c>
      <c r="C58" s="94" t="s">
        <v>83</v>
      </c>
      <c r="E58" s="94" t="s">
        <v>84</v>
      </c>
      <c r="F58" s="95"/>
      <c r="H58" s="29"/>
    </row>
    <row r="59" spans="1:9" s="30" customFormat="1" ht="19.5" x14ac:dyDescent="0.3">
      <c r="A59" s="96" t="s">
        <v>85</v>
      </c>
      <c r="C59" s="97" t="s">
        <v>61</v>
      </c>
      <c r="E59" s="97" t="s">
        <v>86</v>
      </c>
      <c r="F59" s="95"/>
      <c r="H59" s="29"/>
      <c r="I59" s="29"/>
    </row>
    <row r="60" spans="1:9" customFormat="1" ht="19.5" customHeight="1" x14ac:dyDescent="0.25">
      <c r="A60" s="98" t="s">
        <v>87</v>
      </c>
      <c r="B60" s="29"/>
      <c r="C60" s="99" t="s">
        <v>27</v>
      </c>
      <c r="D60" s="1"/>
      <c r="E60" s="99" t="s">
        <v>88</v>
      </c>
      <c r="F60" s="95"/>
      <c r="G60" s="1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9E915B30-834E-4892-AF96-E11A0FD8C807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L29"/>
  <sheetViews>
    <sheetView topLeftCell="A7" workbookViewId="0">
      <selection activeCell="K25" sqref="K25"/>
    </sheetView>
  </sheetViews>
  <sheetFormatPr baseColWidth="10" defaultRowHeight="15" x14ac:dyDescent="0.25"/>
  <cols>
    <col min="1" max="1" width="21.42578125" customWidth="1"/>
    <col min="3" max="3" width="43.42578125" customWidth="1"/>
    <col min="4" max="4" width="14.140625" customWidth="1"/>
    <col min="5" max="5" width="13.85546875" customWidth="1"/>
    <col min="6" max="6" width="16" customWidth="1"/>
    <col min="7" max="7" width="17.140625" customWidth="1"/>
    <col min="8" max="8" width="15.42578125" customWidth="1"/>
    <col min="10" max="10" width="13.140625" bestFit="1" customWidth="1"/>
  </cols>
  <sheetData>
    <row r="5" spans="1:12" ht="16.5" customHeight="1" x14ac:dyDescent="0.25">
      <c r="B5" s="49" t="s">
        <v>30</v>
      </c>
      <c r="C5" s="49" t="s">
        <v>31</v>
      </c>
      <c r="D5" s="50" t="s">
        <v>32</v>
      </c>
      <c r="E5" s="50" t="s">
        <v>40</v>
      </c>
      <c r="F5" s="50" t="s">
        <v>57</v>
      </c>
      <c r="G5" s="50" t="s">
        <v>58</v>
      </c>
    </row>
    <row r="7" spans="1:12" x14ac:dyDescent="0.25">
      <c r="A7" s="44" t="s">
        <v>34</v>
      </c>
    </row>
    <row r="8" spans="1:12" x14ac:dyDescent="0.25">
      <c r="A8" s="44"/>
      <c r="B8" s="43">
        <v>2611</v>
      </c>
      <c r="C8" s="41" t="s">
        <v>47</v>
      </c>
      <c r="D8" s="41">
        <v>295002.09000000003</v>
      </c>
      <c r="E8" s="41">
        <v>25225.07</v>
      </c>
      <c r="F8" s="41">
        <v>269739.02</v>
      </c>
      <c r="G8" s="42">
        <f>D8-E8</f>
        <v>269777.02</v>
      </c>
      <c r="H8" s="42">
        <f>D8-F8</f>
        <v>25263.070000000007</v>
      </c>
    </row>
    <row r="9" spans="1:12" x14ac:dyDescent="0.25">
      <c r="A9" s="44"/>
      <c r="B9" s="43">
        <v>2613</v>
      </c>
      <c r="C9" s="41" t="s">
        <v>48</v>
      </c>
      <c r="D9" s="41">
        <v>609594.12</v>
      </c>
      <c r="E9" s="41">
        <v>146764.87777769999</v>
      </c>
      <c r="F9" s="41">
        <v>462810.24</v>
      </c>
      <c r="G9" s="42">
        <f t="shared" ref="G9:G26" si="0">D9-E9</f>
        <v>462829.24222230003</v>
      </c>
      <c r="H9" s="42">
        <f t="shared" ref="H9:H26" si="1">D9-F9</f>
        <v>146783.88</v>
      </c>
    </row>
    <row r="10" spans="1:12" x14ac:dyDescent="0.25">
      <c r="A10" s="44"/>
      <c r="B10" s="43">
        <v>2614</v>
      </c>
      <c r="C10" s="41" t="s">
        <v>49</v>
      </c>
      <c r="D10" s="41">
        <v>85188.21</v>
      </c>
      <c r="E10" s="41">
        <v>9899.82</v>
      </c>
      <c r="F10" s="41">
        <v>75284.39</v>
      </c>
      <c r="G10" s="42">
        <f t="shared" si="0"/>
        <v>75288.390000000014</v>
      </c>
      <c r="H10" s="42">
        <f t="shared" si="1"/>
        <v>9903.820000000007</v>
      </c>
      <c r="J10" s="42">
        <f>D12+D16</f>
        <v>1055408.71</v>
      </c>
      <c r="K10" s="42">
        <f>E12+E16</f>
        <v>194158.9177777</v>
      </c>
      <c r="L10" s="42">
        <f>F12+F16</f>
        <v>861183.78999999992</v>
      </c>
    </row>
    <row r="11" spans="1:12" ht="15.75" thickBot="1" x14ac:dyDescent="0.3">
      <c r="A11" s="44"/>
      <c r="B11" s="43">
        <v>2619</v>
      </c>
      <c r="C11" s="41" t="s">
        <v>50</v>
      </c>
      <c r="D11" s="47">
        <v>60154.1</v>
      </c>
      <c r="E11" s="47">
        <v>11972.9</v>
      </c>
      <c r="F11" s="47">
        <v>48177.2</v>
      </c>
      <c r="G11" s="48">
        <f t="shared" si="0"/>
        <v>48181.2</v>
      </c>
      <c r="H11" s="48">
        <f t="shared" si="1"/>
        <v>11976.900000000001</v>
      </c>
    </row>
    <row r="12" spans="1:12" ht="15.75" thickTop="1" x14ac:dyDescent="0.25">
      <c r="A12" s="110" t="s">
        <v>38</v>
      </c>
      <c r="B12" s="110"/>
      <c r="C12" s="110"/>
      <c r="D12" s="45">
        <f>SUM(D8:D11)</f>
        <v>1049938.52</v>
      </c>
      <c r="E12" s="45">
        <f>SUM(E8:E11)</f>
        <v>193862.6677777</v>
      </c>
      <c r="F12" s="45">
        <f>SUM(F8:F11)</f>
        <v>856010.85</v>
      </c>
      <c r="G12" s="45">
        <f>SUM(G8:G11)</f>
        <v>856075.85222230002</v>
      </c>
      <c r="H12" s="45">
        <f>SUM(H8:H11)</f>
        <v>193927.67</v>
      </c>
    </row>
    <row r="13" spans="1:12" x14ac:dyDescent="0.25">
      <c r="A13" s="44"/>
      <c r="B13" s="43"/>
      <c r="C13" s="41"/>
      <c r="D13" s="41"/>
      <c r="E13" s="41"/>
      <c r="F13" s="41"/>
      <c r="G13" s="41"/>
      <c r="H13" s="41"/>
    </row>
    <row r="14" spans="1:12" x14ac:dyDescent="0.25">
      <c r="A14" s="44" t="s">
        <v>35</v>
      </c>
      <c r="B14" s="43"/>
      <c r="C14" s="41"/>
      <c r="D14" s="41"/>
      <c r="E14" s="41"/>
      <c r="F14" s="41"/>
      <c r="G14" s="42"/>
      <c r="H14" s="42"/>
    </row>
    <row r="15" spans="1:12" ht="15.75" thickBot="1" x14ac:dyDescent="0.3">
      <c r="A15" s="44"/>
      <c r="B15" s="43">
        <v>2647</v>
      </c>
      <c r="C15" s="41" t="s">
        <v>51</v>
      </c>
      <c r="D15" s="47">
        <v>5470.19</v>
      </c>
      <c r="E15" s="47">
        <v>296.25</v>
      </c>
      <c r="F15" s="47">
        <v>5172.9399999999996</v>
      </c>
      <c r="G15" s="48">
        <f t="shared" si="0"/>
        <v>5173.9399999999996</v>
      </c>
      <c r="H15" s="48">
        <f t="shared" si="1"/>
        <v>297.25</v>
      </c>
    </row>
    <row r="16" spans="1:12" ht="15.75" thickTop="1" x14ac:dyDescent="0.25">
      <c r="A16" s="110" t="s">
        <v>38</v>
      </c>
      <c r="B16" s="110"/>
      <c r="C16" s="110"/>
      <c r="D16" s="45">
        <f>SUM(D15:D15)</f>
        <v>5470.19</v>
      </c>
      <c r="E16" s="45">
        <f>SUM(E15:E15)</f>
        <v>296.25</v>
      </c>
      <c r="F16" s="45">
        <f>SUM(F15:F15)</f>
        <v>5172.9399999999996</v>
      </c>
      <c r="G16" s="45">
        <f>SUM(G15:G15)</f>
        <v>5173.9399999999996</v>
      </c>
      <c r="H16" s="45">
        <f>SUM(H15:H15)</f>
        <v>297.25</v>
      </c>
    </row>
    <row r="17" spans="1:12" x14ac:dyDescent="0.25">
      <c r="A17" s="44"/>
      <c r="B17" s="43"/>
      <c r="C17" s="41"/>
      <c r="D17" s="41"/>
      <c r="E17" s="41"/>
      <c r="F17" s="41"/>
      <c r="G17" s="41"/>
      <c r="H17" s="41"/>
    </row>
    <row r="18" spans="1:12" x14ac:dyDescent="0.25">
      <c r="A18" s="44" t="s">
        <v>36</v>
      </c>
      <c r="B18" s="43"/>
      <c r="C18" s="41"/>
      <c r="D18" s="41"/>
      <c r="E18" s="41"/>
      <c r="F18" s="41"/>
      <c r="G18" s="42"/>
      <c r="H18" s="42"/>
    </row>
    <row r="19" spans="1:12" x14ac:dyDescent="0.25">
      <c r="A19" s="44"/>
      <c r="B19" s="43">
        <v>2652</v>
      </c>
      <c r="C19" s="41" t="s">
        <v>52</v>
      </c>
      <c r="D19" s="41">
        <v>39783.410000000003</v>
      </c>
      <c r="E19" s="41">
        <v>4213.7555000000002</v>
      </c>
      <c r="F19" s="41">
        <v>35565.65</v>
      </c>
      <c r="G19" s="42">
        <f t="shared" si="0"/>
        <v>35569.654500000004</v>
      </c>
      <c r="H19" s="42">
        <f t="shared" si="1"/>
        <v>4217.760000000002</v>
      </c>
    </row>
    <row r="20" spans="1:12" x14ac:dyDescent="0.25">
      <c r="A20" s="44"/>
      <c r="B20" s="43">
        <v>2655</v>
      </c>
      <c r="C20" s="41" t="s">
        <v>53</v>
      </c>
      <c r="D20" s="41">
        <v>17867.45</v>
      </c>
      <c r="E20" s="41">
        <v>6946.5110999999997</v>
      </c>
      <c r="F20" s="41">
        <v>10915.94</v>
      </c>
      <c r="G20" s="42">
        <f t="shared" si="0"/>
        <v>10920.938900000001</v>
      </c>
      <c r="H20" s="42">
        <f t="shared" si="1"/>
        <v>6951.51</v>
      </c>
      <c r="J20" s="42">
        <f>D23+D27</f>
        <v>175703.71999999997</v>
      </c>
      <c r="K20" s="42">
        <f>E23+E27</f>
        <v>28900.922711599997</v>
      </c>
      <c r="L20" s="42">
        <f>F23+F27</f>
        <v>146783.78999999998</v>
      </c>
    </row>
    <row r="21" spans="1:12" x14ac:dyDescent="0.25">
      <c r="A21" s="44"/>
      <c r="B21" s="43">
        <v>2656</v>
      </c>
      <c r="C21" s="41" t="s">
        <v>54</v>
      </c>
      <c r="D21" s="41">
        <v>79060</v>
      </c>
      <c r="E21" s="41">
        <v>11858.855555</v>
      </c>
      <c r="F21" s="41">
        <v>67200.149999999994</v>
      </c>
      <c r="G21" s="42">
        <f t="shared" si="0"/>
        <v>67201.144444999998</v>
      </c>
      <c r="H21" s="42">
        <f t="shared" si="1"/>
        <v>11859.850000000006</v>
      </c>
    </row>
    <row r="22" spans="1:12" ht="15.75" thickBot="1" x14ac:dyDescent="0.3">
      <c r="A22" s="44"/>
      <c r="B22" s="43">
        <v>2657</v>
      </c>
      <c r="C22" s="41" t="s">
        <v>55</v>
      </c>
      <c r="D22" s="47">
        <v>3127.08</v>
      </c>
      <c r="E22" s="47">
        <v>338.65555660000001</v>
      </c>
      <c r="F22" s="47">
        <v>2787.42</v>
      </c>
      <c r="G22" s="48">
        <f t="shared" si="0"/>
        <v>2788.4244433999997</v>
      </c>
      <c r="H22" s="48">
        <f t="shared" si="1"/>
        <v>339.65999999999985</v>
      </c>
    </row>
    <row r="23" spans="1:12" ht="15.75" thickTop="1" x14ac:dyDescent="0.25">
      <c r="A23" s="110" t="s">
        <v>38</v>
      </c>
      <c r="B23" s="110"/>
      <c r="C23" s="110"/>
      <c r="D23" s="45">
        <f>SUM(D19:D22)</f>
        <v>139837.93999999997</v>
      </c>
      <c r="E23" s="45">
        <f>SUM(E19:E22)</f>
        <v>23357.777711599996</v>
      </c>
      <c r="F23" s="45">
        <f>SUM(F19:F22)</f>
        <v>116469.15999999999</v>
      </c>
      <c r="G23" s="45">
        <f>SUM(G19:G22)</f>
        <v>116480.1622884</v>
      </c>
      <c r="H23" s="45">
        <f>SUM(H19:H22)</f>
        <v>23368.78000000001</v>
      </c>
    </row>
    <row r="24" spans="1:12" x14ac:dyDescent="0.25">
      <c r="A24" s="44"/>
      <c r="B24" s="43"/>
      <c r="C24" s="41"/>
      <c r="D24" s="41"/>
      <c r="E24" s="41"/>
      <c r="F24" s="41"/>
      <c r="G24" s="41"/>
      <c r="H24" s="41"/>
    </row>
    <row r="25" spans="1:12" ht="30" x14ac:dyDescent="0.25">
      <c r="A25" s="46" t="s">
        <v>37</v>
      </c>
      <c r="B25" s="43"/>
      <c r="C25" s="41"/>
      <c r="D25" s="41"/>
      <c r="E25" s="41"/>
      <c r="F25" s="41"/>
      <c r="G25" s="42"/>
      <c r="H25" s="42"/>
    </row>
    <row r="26" spans="1:12" ht="15.75" thickBot="1" x14ac:dyDescent="0.3">
      <c r="A26" s="44"/>
      <c r="B26" s="43">
        <v>2662</v>
      </c>
      <c r="C26" s="41" t="s">
        <v>56</v>
      </c>
      <c r="D26" s="47">
        <v>35865.78</v>
      </c>
      <c r="E26" s="47">
        <v>5543.1450000000004</v>
      </c>
      <c r="F26" s="47">
        <v>30314.63</v>
      </c>
      <c r="G26" s="48">
        <f t="shared" si="0"/>
        <v>30322.634999999998</v>
      </c>
      <c r="H26" s="48">
        <f t="shared" si="1"/>
        <v>5551.1499999999978</v>
      </c>
    </row>
    <row r="27" spans="1:12" ht="15.75" thickTop="1" x14ac:dyDescent="0.25">
      <c r="A27" s="110" t="s">
        <v>38</v>
      </c>
      <c r="B27" s="110"/>
      <c r="C27" s="110"/>
      <c r="D27" s="45">
        <f>SUM(D26:D26)</f>
        <v>35865.78</v>
      </c>
      <c r="E27" s="45">
        <f>SUM(E26:E26)</f>
        <v>5543.1450000000004</v>
      </c>
      <c r="F27" s="45">
        <f>SUM(F26:F26)</f>
        <v>30314.63</v>
      </c>
      <c r="G27" s="45">
        <f>SUM(G26:G26)</f>
        <v>30322.634999999998</v>
      </c>
      <c r="H27" s="45">
        <f>SUM(H26:H26)</f>
        <v>5551.1499999999978</v>
      </c>
    </row>
    <row r="28" spans="1:12" x14ac:dyDescent="0.25">
      <c r="A28" s="44"/>
      <c r="B28" s="43"/>
      <c r="C28" s="41"/>
      <c r="D28" s="41"/>
      <c r="E28" s="41"/>
      <c r="F28" s="41"/>
      <c r="G28" s="42"/>
      <c r="H28" s="42"/>
    </row>
    <row r="29" spans="1:12" ht="15.75" x14ac:dyDescent="0.25">
      <c r="A29" s="111" t="s">
        <v>39</v>
      </c>
      <c r="B29" s="111"/>
      <c r="C29" s="111"/>
      <c r="D29" s="51">
        <f>SUM(D12+D16+D23+D27)</f>
        <v>1231112.43</v>
      </c>
      <c r="E29" s="51">
        <f>SUM(E12+E16+E23+E27)</f>
        <v>223059.8404893</v>
      </c>
      <c r="F29" s="51">
        <f>SUM(F12+F16+F23+F27)</f>
        <v>1007967.58</v>
      </c>
      <c r="G29" s="51">
        <f>SUM(G12+G16+G23+G27)</f>
        <v>1008052.5895107</v>
      </c>
      <c r="H29" s="51">
        <f>SUM(H12+H16+H23+H27)</f>
        <v>223144.85</v>
      </c>
    </row>
  </sheetData>
  <mergeCells count="5">
    <mergeCell ref="A12:C12"/>
    <mergeCell ref="A16:C16"/>
    <mergeCell ref="A23:C23"/>
    <mergeCell ref="A27:C27"/>
    <mergeCell ref="A29:C29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L36"/>
  <sheetViews>
    <sheetView topLeftCell="A4" workbookViewId="0">
      <selection activeCell="D4" sqref="D1:D1048576"/>
    </sheetView>
  </sheetViews>
  <sheetFormatPr baseColWidth="10" defaultRowHeight="15" x14ac:dyDescent="0.25"/>
  <cols>
    <col min="1" max="1" width="21.42578125" customWidth="1"/>
    <col min="3" max="3" width="20.28515625" customWidth="1"/>
    <col min="4" max="4" width="16.140625" customWidth="1"/>
    <col min="5" max="5" width="13.85546875" customWidth="1"/>
    <col min="6" max="6" width="16" customWidth="1"/>
    <col min="7" max="7" width="15" customWidth="1"/>
    <col min="8" max="8" width="15.7109375" customWidth="1"/>
    <col min="10" max="10" width="15.28515625" customWidth="1"/>
    <col min="11" max="11" width="14.28515625" customWidth="1"/>
    <col min="12" max="12" width="16.7109375" customWidth="1"/>
  </cols>
  <sheetData>
    <row r="5" spans="1:12" ht="16.5" customHeight="1" x14ac:dyDescent="0.25">
      <c r="B5" s="49" t="s">
        <v>30</v>
      </c>
      <c r="C5" s="49" t="s">
        <v>31</v>
      </c>
      <c r="D5" s="50" t="s">
        <v>32</v>
      </c>
      <c r="E5" s="50" t="s">
        <v>40</v>
      </c>
      <c r="F5" s="50" t="s">
        <v>33</v>
      </c>
    </row>
    <row r="7" spans="1:12" x14ac:dyDescent="0.25">
      <c r="A7" s="44" t="s">
        <v>34</v>
      </c>
    </row>
    <row r="8" spans="1:12" x14ac:dyDescent="0.25">
      <c r="A8" s="44"/>
      <c r="B8" s="43">
        <v>2611</v>
      </c>
      <c r="C8" s="41"/>
      <c r="D8" s="41">
        <v>23124027.879999999</v>
      </c>
      <c r="E8" s="41">
        <v>14575534.34</v>
      </c>
      <c r="F8" s="41">
        <v>8548606.5399999991</v>
      </c>
      <c r="G8" s="42">
        <f>D8-E8</f>
        <v>8548493.5399999991</v>
      </c>
      <c r="H8" s="42">
        <f>D8-F8</f>
        <v>14575421.34</v>
      </c>
    </row>
    <row r="9" spans="1:12" x14ac:dyDescent="0.25">
      <c r="A9" s="44"/>
      <c r="B9" s="43" t="s">
        <v>41</v>
      </c>
      <c r="C9" s="41"/>
      <c r="D9" s="41">
        <v>527702.38</v>
      </c>
      <c r="E9" s="41">
        <v>378440.46</v>
      </c>
      <c r="F9" s="41">
        <v>149299.92000000001</v>
      </c>
      <c r="G9" s="42">
        <f t="shared" ref="G9:G17" si="0">D9-E9</f>
        <v>149261.91999999998</v>
      </c>
      <c r="H9" s="42"/>
    </row>
    <row r="10" spans="1:12" x14ac:dyDescent="0.25">
      <c r="A10" s="44"/>
      <c r="B10" s="43">
        <v>2613</v>
      </c>
      <c r="C10" s="41"/>
      <c r="D10" s="41">
        <v>43244708.659999996</v>
      </c>
      <c r="E10" s="41">
        <v>38794378.039999999</v>
      </c>
      <c r="F10" s="41">
        <v>4451537.62</v>
      </c>
      <c r="G10" s="42">
        <f t="shared" si="0"/>
        <v>4450330.6199999973</v>
      </c>
      <c r="H10" s="42">
        <f t="shared" ref="H10:H33" si="1">D10-F10</f>
        <v>38793171.039999999</v>
      </c>
    </row>
    <row r="11" spans="1:12" x14ac:dyDescent="0.25">
      <c r="A11" s="44"/>
      <c r="B11" s="43">
        <v>2614</v>
      </c>
      <c r="C11" s="41"/>
      <c r="D11" s="52">
        <v>7456395.71</v>
      </c>
      <c r="E11" s="52">
        <v>3582861.06</v>
      </c>
      <c r="F11" s="52">
        <v>3873482.65</v>
      </c>
      <c r="G11" s="42">
        <f t="shared" si="0"/>
        <v>3873534.65</v>
      </c>
      <c r="H11" s="42">
        <f t="shared" si="1"/>
        <v>3582913.06</v>
      </c>
      <c r="J11" s="42">
        <f>D19+D23</f>
        <v>83386943.519999981</v>
      </c>
      <c r="K11" s="42">
        <f>E19+E23</f>
        <v>63103258.410000019</v>
      </c>
      <c r="L11" s="42">
        <f>F19+F23</f>
        <v>20285157.109999999</v>
      </c>
    </row>
    <row r="12" spans="1:12" x14ac:dyDescent="0.25">
      <c r="A12" s="44"/>
      <c r="B12" s="43">
        <v>2619</v>
      </c>
      <c r="C12" s="41"/>
      <c r="D12" s="52">
        <v>4038990.22</v>
      </c>
      <c r="E12" s="52">
        <v>3088824.77</v>
      </c>
      <c r="F12" s="52">
        <v>950310.45</v>
      </c>
      <c r="G12" s="42">
        <f t="shared" si="0"/>
        <v>950165.45000000019</v>
      </c>
      <c r="H12" s="42">
        <f t="shared" si="1"/>
        <v>3088679.7700000005</v>
      </c>
    </row>
    <row r="13" spans="1:12" x14ac:dyDescent="0.25">
      <c r="A13" s="44"/>
      <c r="B13" s="43" t="s">
        <v>42</v>
      </c>
      <c r="C13" s="41"/>
      <c r="D13" s="52">
        <v>13593.6</v>
      </c>
      <c r="E13" s="52">
        <v>13365.07</v>
      </c>
      <c r="F13" s="52">
        <v>226.53</v>
      </c>
      <c r="G13" s="42">
        <f t="shared" si="0"/>
        <v>228.53000000000065</v>
      </c>
      <c r="H13" s="42">
        <f t="shared" si="1"/>
        <v>13367.07</v>
      </c>
    </row>
    <row r="14" spans="1:12" x14ac:dyDescent="0.25">
      <c r="A14" s="44"/>
      <c r="B14" s="43" t="s">
        <v>43</v>
      </c>
      <c r="C14" s="41"/>
      <c r="D14" s="52">
        <v>1053437.95</v>
      </c>
      <c r="E14" s="52">
        <v>806360.99</v>
      </c>
      <c r="F14" s="52">
        <v>247085.96</v>
      </c>
      <c r="G14" s="42">
        <f t="shared" si="0"/>
        <v>247076.95999999996</v>
      </c>
      <c r="H14" s="42">
        <f t="shared" si="1"/>
        <v>806351.99</v>
      </c>
    </row>
    <row r="15" spans="1:12" x14ac:dyDescent="0.25">
      <c r="A15" s="44"/>
      <c r="B15" s="43" t="s">
        <v>44</v>
      </c>
      <c r="C15" s="41"/>
      <c r="D15" s="52">
        <v>33532.480000000003</v>
      </c>
      <c r="E15" s="52">
        <v>11974.49</v>
      </c>
      <c r="F15" s="52">
        <v>21556.99</v>
      </c>
      <c r="G15" s="42">
        <f t="shared" si="0"/>
        <v>21557.990000000005</v>
      </c>
      <c r="H15" s="42">
        <f t="shared" si="1"/>
        <v>11975.490000000002</v>
      </c>
    </row>
    <row r="16" spans="1:12" x14ac:dyDescent="0.25">
      <c r="A16" s="44"/>
      <c r="B16" s="43" t="s">
        <v>45</v>
      </c>
      <c r="C16" s="41"/>
      <c r="D16" s="52">
        <v>62966.85</v>
      </c>
      <c r="E16" s="52">
        <v>62966.85</v>
      </c>
      <c r="F16" s="52">
        <v>9</v>
      </c>
      <c r="G16" s="42">
        <f t="shared" si="0"/>
        <v>0</v>
      </c>
      <c r="H16" s="42">
        <f t="shared" si="1"/>
        <v>62957.85</v>
      </c>
    </row>
    <row r="17" spans="1:12" x14ac:dyDescent="0.25">
      <c r="A17" s="44"/>
      <c r="B17" s="43" t="s">
        <v>46</v>
      </c>
      <c r="C17" s="41"/>
      <c r="D17" s="52">
        <v>2136358.6</v>
      </c>
      <c r="E17" s="52">
        <v>1788392.82</v>
      </c>
      <c r="F17" s="52">
        <v>347960.78</v>
      </c>
      <c r="G17" s="42">
        <f t="shared" si="0"/>
        <v>347965.78</v>
      </c>
      <c r="H17" s="42">
        <f t="shared" si="1"/>
        <v>1788397.82</v>
      </c>
    </row>
    <row r="18" spans="1:12" ht="15.75" thickBot="1" x14ac:dyDescent="0.3">
      <c r="A18" s="44"/>
      <c r="B18" s="43"/>
      <c r="C18" s="41"/>
      <c r="D18" s="47">
        <v>1689759</v>
      </c>
      <c r="E18" s="47">
        <v>0</v>
      </c>
      <c r="F18" s="47">
        <v>1689771</v>
      </c>
      <c r="G18" s="48">
        <f>D18-E18</f>
        <v>1689759</v>
      </c>
      <c r="H18" s="48">
        <f t="shared" si="1"/>
        <v>-12</v>
      </c>
    </row>
    <row r="19" spans="1:12" ht="15.75" thickTop="1" x14ac:dyDescent="0.25">
      <c r="A19" s="110" t="s">
        <v>38</v>
      </c>
      <c r="B19" s="110"/>
      <c r="C19" s="110"/>
      <c r="D19" s="45">
        <f>SUM(D8:D18)</f>
        <v>83381473.329999983</v>
      </c>
      <c r="E19" s="45">
        <f>SUM(E8:E18)</f>
        <v>63103098.890000015</v>
      </c>
      <c r="F19" s="45">
        <f>SUM(F8:F18)</f>
        <v>20279847.439999998</v>
      </c>
      <c r="G19" s="45">
        <f>SUM(G8:G18)</f>
        <v>20278374.439999998</v>
      </c>
      <c r="H19" s="45">
        <f>SUM(H8:H18)</f>
        <v>62723223.430000007</v>
      </c>
    </row>
    <row r="20" spans="1:12" x14ac:dyDescent="0.25">
      <c r="A20" s="44"/>
      <c r="B20" s="43"/>
      <c r="C20" s="41"/>
      <c r="D20" s="41"/>
      <c r="E20" s="41"/>
      <c r="F20" s="41"/>
      <c r="G20" s="41"/>
      <c r="H20" s="41"/>
    </row>
    <row r="21" spans="1:12" x14ac:dyDescent="0.25">
      <c r="A21" s="44" t="s">
        <v>35</v>
      </c>
      <c r="B21" s="43"/>
      <c r="C21" s="41"/>
      <c r="D21" s="41"/>
      <c r="E21" s="41"/>
      <c r="F21" s="41"/>
      <c r="G21" s="42"/>
      <c r="H21" s="42"/>
    </row>
    <row r="22" spans="1:12" ht="15.75" thickBot="1" x14ac:dyDescent="0.3">
      <c r="A22" s="44"/>
      <c r="B22" s="43">
        <v>2647</v>
      </c>
      <c r="C22" s="41"/>
      <c r="D22" s="47">
        <v>5470.19</v>
      </c>
      <c r="E22" s="47">
        <v>159.52000000000001</v>
      </c>
      <c r="F22" s="47">
        <v>5309.67</v>
      </c>
      <c r="G22" s="48">
        <f>D22-E22</f>
        <v>5310.6699999999992</v>
      </c>
      <c r="H22" s="48">
        <f t="shared" si="1"/>
        <v>160.51999999999953</v>
      </c>
    </row>
    <row r="23" spans="1:12" ht="15.75" thickTop="1" x14ac:dyDescent="0.25">
      <c r="A23" s="110" t="s">
        <v>38</v>
      </c>
      <c r="B23" s="110"/>
      <c r="C23" s="110"/>
      <c r="D23" s="45">
        <f>SUM(D22:D22)</f>
        <v>5470.19</v>
      </c>
      <c r="E23" s="45">
        <f>SUM(E22:E22)</f>
        <v>159.52000000000001</v>
      </c>
      <c r="F23" s="45">
        <f>SUM(F22:F22)</f>
        <v>5309.67</v>
      </c>
      <c r="G23" s="45">
        <f>SUM(G22:G22)</f>
        <v>5310.6699999999992</v>
      </c>
      <c r="H23" s="45">
        <f>SUM(H22:H22)</f>
        <v>160.51999999999953</v>
      </c>
    </row>
    <row r="24" spans="1:12" x14ac:dyDescent="0.25">
      <c r="A24" s="44"/>
      <c r="B24" s="43"/>
      <c r="C24" s="41"/>
      <c r="D24" s="41"/>
      <c r="E24" s="41"/>
      <c r="F24" s="41"/>
      <c r="G24" s="41"/>
      <c r="H24" s="41"/>
    </row>
    <row r="25" spans="1:12" x14ac:dyDescent="0.25">
      <c r="A25" s="44" t="s">
        <v>36</v>
      </c>
      <c r="B25" s="43"/>
      <c r="C25" s="41"/>
      <c r="D25" s="41"/>
      <c r="E25" s="41"/>
      <c r="F25" s="41"/>
      <c r="G25" s="42"/>
      <c r="H25" s="42"/>
    </row>
    <row r="26" spans="1:12" x14ac:dyDescent="0.25">
      <c r="A26" s="44"/>
      <c r="B26" s="43">
        <v>2652</v>
      </c>
      <c r="C26" s="41"/>
      <c r="D26" s="41">
        <v>39783.410000000003</v>
      </c>
      <c r="E26" s="41">
        <v>2224.79</v>
      </c>
      <c r="F26" s="41">
        <v>37554.620000000003</v>
      </c>
      <c r="G26" s="42">
        <f>D26-E26</f>
        <v>37558.620000000003</v>
      </c>
      <c r="H26" s="42">
        <f t="shared" si="1"/>
        <v>2228.7900000000009</v>
      </c>
    </row>
    <row r="27" spans="1:12" x14ac:dyDescent="0.25">
      <c r="A27" s="44"/>
      <c r="B27" s="43">
        <v>2655</v>
      </c>
      <c r="C27" s="41"/>
      <c r="D27" s="41">
        <v>17867.45</v>
      </c>
      <c r="E27" s="41">
        <v>3969.43</v>
      </c>
      <c r="F27" s="41">
        <v>13893.02</v>
      </c>
      <c r="G27" s="42">
        <f>D27-E27</f>
        <v>13898.02</v>
      </c>
      <c r="H27" s="42">
        <f t="shared" si="1"/>
        <v>3974.4300000000003</v>
      </c>
      <c r="J27" s="42">
        <f>D30+D34</f>
        <v>175703.71999999997</v>
      </c>
      <c r="K27" s="42">
        <f>E30+E34</f>
        <v>16239.84</v>
      </c>
      <c r="L27" s="42">
        <f>F30+F34</f>
        <v>159444.88</v>
      </c>
    </row>
    <row r="28" spans="1:12" x14ac:dyDescent="0.25">
      <c r="A28" s="44"/>
      <c r="B28" s="43">
        <v>2656</v>
      </c>
      <c r="C28" s="41"/>
      <c r="D28" s="41">
        <v>79060</v>
      </c>
      <c r="E28" s="41">
        <v>7905.9</v>
      </c>
      <c r="F28" s="41">
        <v>71153.100000000006</v>
      </c>
      <c r="G28" s="42">
        <f>D28-E28</f>
        <v>71154.100000000006</v>
      </c>
      <c r="H28" s="42">
        <f t="shared" si="1"/>
        <v>7906.8999999999942</v>
      </c>
    </row>
    <row r="29" spans="1:12" ht="15.75" thickBot="1" x14ac:dyDescent="0.3">
      <c r="A29" s="44"/>
      <c r="B29" s="43">
        <v>2657</v>
      </c>
      <c r="C29" s="41"/>
      <c r="D29" s="47">
        <v>3127.08</v>
      </c>
      <c r="E29" s="47">
        <v>182.35</v>
      </c>
      <c r="F29" s="47">
        <v>2943.73</v>
      </c>
      <c r="G29" s="48">
        <f>D29-E29</f>
        <v>2944.73</v>
      </c>
      <c r="H29" s="48">
        <f t="shared" si="1"/>
        <v>183.34999999999991</v>
      </c>
    </row>
    <row r="30" spans="1:12" ht="15.75" thickTop="1" x14ac:dyDescent="0.25">
      <c r="A30" s="110" t="s">
        <v>38</v>
      </c>
      <c r="B30" s="110"/>
      <c r="C30" s="110"/>
      <c r="D30" s="45">
        <f>SUM(D26:D29)</f>
        <v>139837.93999999997</v>
      </c>
      <c r="E30" s="45">
        <f>SUM(E26:E29)</f>
        <v>14282.47</v>
      </c>
      <c r="F30" s="45">
        <f>SUM(F26:F29)</f>
        <v>125544.47</v>
      </c>
      <c r="G30" s="45">
        <f>SUM(G26:G29)</f>
        <v>125555.47</v>
      </c>
      <c r="H30" s="45">
        <f>SUM(H26:H29)</f>
        <v>14293.469999999996</v>
      </c>
    </row>
    <row r="31" spans="1:12" x14ac:dyDescent="0.25">
      <c r="A31" s="44"/>
      <c r="B31" s="43"/>
      <c r="C31" s="41"/>
      <c r="D31" s="41"/>
      <c r="E31" s="41"/>
      <c r="F31" s="41"/>
      <c r="G31" s="41"/>
      <c r="H31" s="41"/>
    </row>
    <row r="32" spans="1:12" ht="30" x14ac:dyDescent="0.25">
      <c r="A32" s="46" t="s">
        <v>37</v>
      </c>
      <c r="B32" s="43"/>
      <c r="C32" s="41"/>
      <c r="D32" s="41"/>
      <c r="E32" s="41"/>
      <c r="F32" s="41"/>
      <c r="G32" s="42"/>
      <c r="H32" s="42"/>
    </row>
    <row r="33" spans="1:8" ht="15.75" thickBot="1" x14ac:dyDescent="0.3">
      <c r="A33" s="44"/>
      <c r="B33" s="43">
        <v>2662</v>
      </c>
      <c r="C33" s="41"/>
      <c r="D33" s="47">
        <v>35865.78</v>
      </c>
      <c r="E33" s="47">
        <v>1957.37</v>
      </c>
      <c r="F33" s="47">
        <v>33900.410000000003</v>
      </c>
      <c r="G33" s="48">
        <f>D33-E33</f>
        <v>33908.409999999996</v>
      </c>
      <c r="H33" s="48">
        <f t="shared" si="1"/>
        <v>1965.3699999999953</v>
      </c>
    </row>
    <row r="34" spans="1:8" ht="15.75" thickTop="1" x14ac:dyDescent="0.25">
      <c r="A34" s="110" t="s">
        <v>38</v>
      </c>
      <c r="B34" s="110"/>
      <c r="C34" s="110"/>
      <c r="D34" s="45">
        <f>SUM(D33:D33)</f>
        <v>35865.78</v>
      </c>
      <c r="E34" s="45">
        <f>SUM(E33:E33)</f>
        <v>1957.37</v>
      </c>
      <c r="F34" s="45">
        <f>SUM(F33:F33)</f>
        <v>33900.410000000003</v>
      </c>
      <c r="G34" s="45">
        <f>SUM(G33:G33)</f>
        <v>33908.409999999996</v>
      </c>
      <c r="H34" s="45">
        <f>SUM(H33:H33)</f>
        <v>1965.3699999999953</v>
      </c>
    </row>
    <row r="35" spans="1:8" x14ac:dyDescent="0.25">
      <c r="A35" s="44"/>
      <c r="B35" s="43"/>
      <c r="C35" s="41"/>
      <c r="D35" s="41"/>
      <c r="E35" s="41"/>
      <c r="F35" s="41"/>
      <c r="G35" s="42"/>
      <c r="H35" s="42"/>
    </row>
    <row r="36" spans="1:8" ht="15.75" x14ac:dyDescent="0.25">
      <c r="A36" s="111" t="s">
        <v>39</v>
      </c>
      <c r="B36" s="111"/>
      <c r="C36" s="111"/>
      <c r="D36" s="51">
        <f>SUM(D19+D23+D30+D34)</f>
        <v>83562647.23999998</v>
      </c>
      <c r="E36" s="51">
        <f>SUM(E19+E23+E30+E34)</f>
        <v>63119498.250000015</v>
      </c>
      <c r="F36" s="51">
        <f>SUM(F19+F23+F30+F34)</f>
        <v>20444601.989999998</v>
      </c>
      <c r="G36" s="51">
        <f>SUM(G19+G23+G30+G34)</f>
        <v>20443148.989999998</v>
      </c>
      <c r="H36" s="51">
        <f>SUM(H19+H23+H30+H34)</f>
        <v>62739642.790000007</v>
      </c>
    </row>
  </sheetData>
  <mergeCells count="5">
    <mergeCell ref="A19:C19"/>
    <mergeCell ref="A23:C23"/>
    <mergeCell ref="A30:C30"/>
    <mergeCell ref="A34:C34"/>
    <mergeCell ref="A36:C36"/>
  </mergeCells>
  <pageMargins left="0.7" right="0.7" top="0.75" bottom="0.75" header="0.3" footer="0.3"/>
  <ignoredErrors>
    <ignoredError sqref="B9:B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B8A3-A518-478B-A21C-DADC9DA23AC6}">
  <dimension ref="A2:J73"/>
  <sheetViews>
    <sheetView showGridLines="0" view="pageBreakPreview" zoomScale="120" zoomScaleNormal="100" zoomScaleSheetLayoutView="120" workbookViewId="0">
      <selection activeCell="D16" sqref="D16"/>
    </sheetView>
  </sheetViews>
  <sheetFormatPr baseColWidth="10" defaultRowHeight="15" x14ac:dyDescent="0.25"/>
  <cols>
    <col min="1" max="1" width="14.140625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3.25" customHeight="1" x14ac:dyDescent="0.35">
      <c r="B8" s="62"/>
      <c r="C8" s="62"/>
      <c r="D8" s="62"/>
      <c r="E8" s="62"/>
      <c r="F8" s="62"/>
      <c r="G8" s="62"/>
      <c r="H8" s="62"/>
      <c r="I8" s="33"/>
    </row>
    <row r="9" spans="1:10" ht="26.25" x14ac:dyDescent="0.25">
      <c r="B9" s="107" t="s">
        <v>0</v>
      </c>
      <c r="C9" s="107"/>
      <c r="D9" s="107"/>
      <c r="E9" s="107"/>
      <c r="F9" s="107"/>
      <c r="G9" s="54"/>
      <c r="H9" s="54"/>
    </row>
    <row r="10" spans="1:10" ht="20.25" x14ac:dyDescent="0.25">
      <c r="B10" s="108" t="s">
        <v>66</v>
      </c>
      <c r="C10" s="108"/>
      <c r="D10" s="108"/>
      <c r="E10" s="108"/>
      <c r="F10" s="108"/>
      <c r="G10" s="55"/>
      <c r="H10" s="55"/>
    </row>
    <row r="11" spans="1:10" ht="23.25" x14ac:dyDescent="0.35">
      <c r="B11" s="64"/>
      <c r="C11" s="54" t="s">
        <v>65</v>
      </c>
      <c r="D11" s="65"/>
      <c r="E11" s="65"/>
      <c r="F11" s="65"/>
      <c r="G11" s="2"/>
      <c r="H11" s="2"/>
    </row>
    <row r="12" spans="1:10" ht="6.75" customHeight="1" x14ac:dyDescent="0.25"/>
    <row r="13" spans="1:10" ht="19.5" x14ac:dyDescent="0.3">
      <c r="B13" s="109" t="s">
        <v>1</v>
      </c>
      <c r="C13" s="61"/>
      <c r="D13" s="61"/>
      <c r="E13" s="3"/>
      <c r="G13" s="34"/>
    </row>
    <row r="14" spans="1:10" ht="20.25" x14ac:dyDescent="0.3">
      <c r="B14" s="109"/>
      <c r="C14" s="61"/>
      <c r="D14" s="61"/>
      <c r="E14" s="3"/>
      <c r="F14" s="4"/>
      <c r="G14" s="34"/>
    </row>
    <row r="15" spans="1:10" ht="19.5" x14ac:dyDescent="0.3">
      <c r="B15" s="109"/>
      <c r="C15" s="61"/>
      <c r="D15" s="61"/>
      <c r="E15" s="3"/>
      <c r="G15" s="34"/>
    </row>
    <row r="16" spans="1:10" ht="19.5" x14ac:dyDescent="0.3">
      <c r="B16" s="61" t="s">
        <v>2</v>
      </c>
      <c r="C16" s="61"/>
      <c r="D16" s="61"/>
      <c r="E16" s="5"/>
      <c r="G16" s="34"/>
    </row>
    <row r="17" spans="2:7" ht="19.5" x14ac:dyDescent="0.3">
      <c r="B17" s="6" t="s">
        <v>3</v>
      </c>
      <c r="C17" s="6"/>
      <c r="D17" s="6"/>
      <c r="E17" s="7">
        <f>SUM(E18:E19)</f>
        <v>811465.17</v>
      </c>
      <c r="G17" s="34"/>
    </row>
    <row r="18" spans="2:7" ht="19.5" x14ac:dyDescent="0.3">
      <c r="B18" s="6" t="s">
        <v>4</v>
      </c>
      <c r="C18" s="8"/>
      <c r="D18" s="9"/>
      <c r="E18" s="7">
        <v>22604</v>
      </c>
      <c r="G18" s="34"/>
    </row>
    <row r="19" spans="2:7" ht="19.5" x14ac:dyDescent="0.3">
      <c r="B19" s="6" t="s">
        <v>25</v>
      </c>
      <c r="C19" s="10"/>
      <c r="D19" s="9"/>
      <c r="E19" s="7">
        <v>788861.17</v>
      </c>
      <c r="G19" s="34"/>
    </row>
    <row r="20" spans="2:7" ht="19.5" x14ac:dyDescent="0.3">
      <c r="B20" s="6" t="s">
        <v>5</v>
      </c>
      <c r="C20" s="11"/>
      <c r="D20" s="6"/>
      <c r="E20" s="9">
        <v>496066.17</v>
      </c>
      <c r="G20" s="34"/>
    </row>
    <row r="21" spans="2:7" ht="19.5" x14ac:dyDescent="0.3">
      <c r="B21" s="61" t="s">
        <v>6</v>
      </c>
      <c r="C21" s="12"/>
      <c r="D21" s="61"/>
      <c r="E21" s="13">
        <f>SUM(E18:E20)</f>
        <v>1307531.3400000001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61" t="s">
        <v>7</v>
      </c>
      <c r="C23" s="12"/>
      <c r="D23" s="61"/>
      <c r="E23" s="15"/>
      <c r="G23" s="34"/>
    </row>
    <row r="24" spans="2:7" ht="19.5" x14ac:dyDescent="0.3">
      <c r="B24" s="6" t="s">
        <v>8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19.5" x14ac:dyDescent="0.3">
      <c r="B26" s="101" t="s">
        <v>9</v>
      </c>
      <c r="C26" s="101"/>
      <c r="D26" s="9">
        <f>12022989.99-D29-D33</f>
        <v>3337332.5900000012</v>
      </c>
      <c r="E26" s="14"/>
      <c r="G26" s="34"/>
    </row>
    <row r="27" spans="2:7" ht="19.5" x14ac:dyDescent="0.3">
      <c r="B27" s="16" t="s">
        <v>10</v>
      </c>
      <c r="C27" s="17"/>
      <c r="D27" s="19">
        <f>5149546.9-D30-D34</f>
        <v>1152052.7100000007</v>
      </c>
      <c r="E27" s="18">
        <f>+D26-D27</f>
        <v>2185279.8800000008</v>
      </c>
      <c r="G27" s="34"/>
    </row>
    <row r="28" spans="2:7" ht="19.5" x14ac:dyDescent="0.3">
      <c r="B28" s="16"/>
      <c r="C28" s="17"/>
      <c r="D28" s="9"/>
      <c r="E28" s="18"/>
      <c r="G28" s="34"/>
    </row>
    <row r="29" spans="2:7" ht="19.5" x14ac:dyDescent="0.3">
      <c r="B29" s="101" t="s">
        <v>63</v>
      </c>
      <c r="C29" s="101"/>
      <c r="D29" s="53">
        <f>8472299.35+5470.19</f>
        <v>8477769.5399999991</v>
      </c>
      <c r="E29" s="18"/>
      <c r="G29" s="34"/>
    </row>
    <row r="30" spans="2:7" ht="19.5" x14ac:dyDescent="0.3">
      <c r="B30" s="16" t="s">
        <v>10</v>
      </c>
      <c r="C30" s="17"/>
      <c r="D30" s="19">
        <f>3948872.86+455.76</f>
        <v>3949328.6199999996</v>
      </c>
      <c r="E30" s="18">
        <f>+D29-D30</f>
        <v>4528440.92</v>
      </c>
      <c r="G30" s="34"/>
    </row>
    <row r="31" spans="2:7" ht="19.5" x14ac:dyDescent="0.3">
      <c r="B31" s="16"/>
      <c r="C31" s="17"/>
      <c r="D31" s="9"/>
      <c r="E31" s="18"/>
      <c r="G31" s="34"/>
    </row>
    <row r="32" spans="2:7" ht="19.5" x14ac:dyDescent="0.3">
      <c r="B32" s="16"/>
      <c r="C32" s="17"/>
      <c r="D32" s="9"/>
      <c r="E32" s="18"/>
      <c r="G32" s="34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G33" s="34"/>
    </row>
    <row r="34" spans="2:7" ht="19.5" x14ac:dyDescent="0.3">
      <c r="B34" s="16" t="s">
        <v>10</v>
      </c>
      <c r="C34" s="17"/>
      <c r="D34" s="19">
        <f>6534.23+11433.8+19949.98+521.01+9726.55</f>
        <v>48165.569999999992</v>
      </c>
      <c r="E34" s="18">
        <f>+D33-D34</f>
        <v>159722.28999999998</v>
      </c>
      <c r="G34" s="34"/>
    </row>
    <row r="35" spans="2:7" ht="19.5" x14ac:dyDescent="0.3">
      <c r="B35" s="20"/>
      <c r="C35" s="17"/>
      <c r="D35" s="9"/>
      <c r="E35" s="18"/>
      <c r="G35" s="34"/>
    </row>
    <row r="36" spans="2:7" ht="19.5" x14ac:dyDescent="0.3">
      <c r="B36" s="61" t="s">
        <v>12</v>
      </c>
      <c r="C36" s="12"/>
      <c r="D36" s="61"/>
      <c r="E36" s="14">
        <f>SUM(E27:E35)-219</f>
        <v>6873224.0900000008</v>
      </c>
      <c r="F36" s="32"/>
      <c r="G36" s="34"/>
    </row>
    <row r="37" spans="2:7" ht="20.25" thickBot="1" x14ac:dyDescent="0.35">
      <c r="B37" s="61" t="s">
        <v>13</v>
      </c>
      <c r="C37" s="12"/>
      <c r="D37" s="61"/>
      <c r="E37" s="21">
        <f>+E21+E36</f>
        <v>8180755.4300000006</v>
      </c>
      <c r="G37" s="34"/>
    </row>
    <row r="38" spans="2:7" ht="20.25" thickTop="1" x14ac:dyDescent="0.3">
      <c r="B38" s="61"/>
      <c r="C38" s="12"/>
      <c r="D38" s="61"/>
      <c r="E38" s="22"/>
      <c r="G38" s="34"/>
    </row>
    <row r="39" spans="2:7" ht="19.5" x14ac:dyDescent="0.3">
      <c r="B39" s="61" t="s">
        <v>14</v>
      </c>
      <c r="C39" s="12"/>
      <c r="D39" s="61"/>
      <c r="E39" s="22"/>
      <c r="G39" s="34"/>
    </row>
    <row r="40" spans="2:7" ht="19.5" x14ac:dyDescent="0.3">
      <c r="B40" s="61"/>
      <c r="C40" s="12"/>
      <c r="D40" s="61"/>
      <c r="E40" s="2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19.5" x14ac:dyDescent="0.3">
      <c r="B42" s="6" t="s">
        <v>16</v>
      </c>
      <c r="C42" s="11"/>
      <c r="D42" s="6"/>
      <c r="E42" s="63">
        <v>496838.92</v>
      </c>
      <c r="G42" s="34"/>
    </row>
    <row r="43" spans="2:7" ht="19.5" x14ac:dyDescent="0.3">
      <c r="B43" s="61" t="s">
        <v>17</v>
      </c>
      <c r="C43" s="12"/>
      <c r="D43" s="61"/>
      <c r="E43" s="14"/>
      <c r="G43" s="34"/>
    </row>
    <row r="44" spans="2:7" ht="19.5" x14ac:dyDescent="0.3">
      <c r="B44" s="61" t="s">
        <v>18</v>
      </c>
      <c r="C44" s="12"/>
      <c r="D44" s="61"/>
      <c r="E44" s="14">
        <f>+E42</f>
        <v>496838.92</v>
      </c>
      <c r="G44" s="34"/>
    </row>
    <row r="45" spans="2:7" ht="19.5" x14ac:dyDescent="0.3">
      <c r="B45" s="61" t="s">
        <v>19</v>
      </c>
      <c r="C45" s="12"/>
      <c r="D45" s="61"/>
      <c r="E45" s="23">
        <f>+E43+E44</f>
        <v>496838.92</v>
      </c>
      <c r="G45" s="34"/>
    </row>
    <row r="46" spans="2:7" ht="19.5" x14ac:dyDescent="0.3">
      <c r="B46" s="61"/>
      <c r="C46" s="12"/>
      <c r="D46" s="61"/>
      <c r="E46" s="22"/>
      <c r="G46" s="34"/>
    </row>
    <row r="47" spans="2:7" ht="19.5" x14ac:dyDescent="0.3">
      <c r="B47" s="61" t="s">
        <v>20</v>
      </c>
      <c r="C47" s="12"/>
      <c r="D47" s="61"/>
      <c r="E47" s="14"/>
      <c r="G47" s="34"/>
    </row>
    <row r="48" spans="2:7" ht="19.5" x14ac:dyDescent="0.3">
      <c r="B48" s="6" t="s">
        <v>21</v>
      </c>
      <c r="C48" s="24"/>
      <c r="D48" s="6"/>
      <c r="E48" s="25">
        <f>+E37-E45</f>
        <v>7683916.5100000007</v>
      </c>
      <c r="G48" s="34"/>
    </row>
    <row r="49" spans="1:9" ht="19.5" x14ac:dyDescent="0.3">
      <c r="B49" s="61" t="s">
        <v>22</v>
      </c>
      <c r="C49" s="12"/>
      <c r="D49" s="61"/>
      <c r="E49" s="26">
        <f>SUM(E48:E48)</f>
        <v>7683916.5100000007</v>
      </c>
      <c r="G49" s="34"/>
    </row>
    <row r="50" spans="1:9" ht="20.25" thickBot="1" x14ac:dyDescent="0.35">
      <c r="B50" s="61" t="s">
        <v>23</v>
      </c>
      <c r="C50" s="12"/>
      <c r="D50" s="61"/>
      <c r="E50" s="27">
        <f>+E45+E49</f>
        <v>8180755.4300000006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9.5" x14ac:dyDescent="0.3">
      <c r="B53" s="61"/>
      <c r="C53" s="61"/>
      <c r="D53" s="61"/>
      <c r="E53" s="22"/>
      <c r="G53" s="34"/>
    </row>
    <row r="54" spans="1:9" ht="19.5" x14ac:dyDescent="0.3">
      <c r="B54" s="61"/>
      <c r="C54" s="61"/>
      <c r="D54" s="61"/>
      <c r="E54" s="22"/>
      <c r="G54" s="34"/>
    </row>
    <row r="55" spans="1:9" ht="19.5" x14ac:dyDescent="0.3">
      <c r="B55" s="61"/>
      <c r="C55" s="61"/>
      <c r="D55" s="61"/>
      <c r="E55" s="22"/>
      <c r="G55" s="34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ht="16.5" x14ac:dyDescent="0.25">
      <c r="B59" s="61"/>
      <c r="C59" s="61"/>
      <c r="D59" s="61"/>
      <c r="E59" s="22"/>
    </row>
    <row r="60" spans="1:9" ht="16.5" x14ac:dyDescent="0.25">
      <c r="B60" s="61"/>
      <c r="C60" s="61"/>
      <c r="D60" s="61"/>
      <c r="E60" s="22"/>
    </row>
    <row r="61" spans="1:9" ht="16.5" x14ac:dyDescent="0.25">
      <c r="B61" s="61"/>
      <c r="C61" s="61"/>
      <c r="D61" s="61"/>
      <c r="E61" s="22"/>
    </row>
    <row r="62" spans="1:9" s="30" customFormat="1" ht="19.5" x14ac:dyDescent="0.3">
      <c r="A62" s="29"/>
      <c r="B62" s="35" t="s">
        <v>26</v>
      </c>
      <c r="C62" s="36"/>
      <c r="D62" s="37"/>
      <c r="E62" s="38" t="s">
        <v>24</v>
      </c>
      <c r="F62" s="34"/>
      <c r="G62" s="34"/>
      <c r="H62" s="29"/>
    </row>
    <row r="63" spans="1:9" s="30" customFormat="1" ht="19.5" x14ac:dyDescent="0.3">
      <c r="A63" s="29"/>
      <c r="B63" s="39" t="s">
        <v>68</v>
      </c>
      <c r="C63" s="39"/>
      <c r="D63" s="40"/>
      <c r="E63" s="39" t="s">
        <v>67</v>
      </c>
      <c r="F63" s="34"/>
      <c r="G63" s="34"/>
      <c r="H63" s="29"/>
      <c r="I63" s="29"/>
    </row>
    <row r="64" spans="1:9" customFormat="1" ht="19.5" x14ac:dyDescent="0.3">
      <c r="A64" s="1"/>
      <c r="B64" s="38" t="s">
        <v>29</v>
      </c>
      <c r="C64" s="38"/>
      <c r="D64" s="34"/>
      <c r="E64" s="38" t="s">
        <v>27</v>
      </c>
      <c r="F64" s="34"/>
      <c r="G64" s="34"/>
      <c r="H64" s="1"/>
      <c r="I64" s="1"/>
    </row>
    <row r="65" spans="1:9" customFormat="1" ht="19.5" x14ac:dyDescent="0.3">
      <c r="A65" s="1"/>
      <c r="B65" s="38"/>
      <c r="C65" s="38"/>
      <c r="D65" s="34"/>
      <c r="E65" s="38"/>
      <c r="F65" s="34"/>
      <c r="G65" s="34"/>
      <c r="H65" s="1"/>
      <c r="I65" s="1"/>
    </row>
    <row r="66" spans="1:9" customFormat="1" ht="19.5" x14ac:dyDescent="0.3">
      <c r="A66" s="1"/>
      <c r="B66" s="38"/>
      <c r="C66" s="38"/>
      <c r="D66" s="34"/>
      <c r="E66" s="38"/>
      <c r="F66" s="34"/>
      <c r="G66" s="34"/>
      <c r="H66" s="1"/>
      <c r="I66" s="1"/>
    </row>
    <row r="67" spans="1:9" customFormat="1" ht="19.5" x14ac:dyDescent="0.3">
      <c r="A67" s="1"/>
      <c r="B67" s="38"/>
      <c r="C67" s="38"/>
      <c r="D67" s="34"/>
      <c r="E67" s="38"/>
      <c r="F67" s="34"/>
      <c r="G67" s="34"/>
      <c r="H67" s="1"/>
      <c r="I67" s="1"/>
    </row>
    <row r="68" spans="1:9" customFormat="1" ht="19.5" x14ac:dyDescent="0.3">
      <c r="A68" s="1"/>
      <c r="B68" s="38"/>
      <c r="C68" s="38"/>
      <c r="D68" s="34"/>
      <c r="E68" s="38"/>
      <c r="F68" s="34"/>
      <c r="G68" s="34"/>
      <c r="H68" s="1"/>
      <c r="I68" s="1"/>
    </row>
    <row r="69" spans="1:9" customFormat="1" ht="19.5" x14ac:dyDescent="0.3">
      <c r="A69" s="1"/>
      <c r="B69" s="38"/>
      <c r="C69" s="38"/>
      <c r="D69" s="34"/>
      <c r="E69" s="38"/>
      <c r="F69" s="34"/>
      <c r="G69" s="34"/>
      <c r="H69" s="1"/>
      <c r="I69" s="1"/>
    </row>
    <row r="70" spans="1:9" customFormat="1" ht="31.5" customHeight="1" x14ac:dyDescent="0.25">
      <c r="A70" s="1"/>
      <c r="B70" s="31"/>
      <c r="C70" s="31"/>
      <c r="D70" s="1"/>
      <c r="E70" s="31"/>
      <c r="F70" s="1"/>
      <c r="G70" s="1"/>
      <c r="H70" s="1"/>
      <c r="I70" s="1"/>
    </row>
    <row r="71" spans="1:9" ht="17.25" thickBot="1" x14ac:dyDescent="0.3">
      <c r="B71" s="58"/>
      <c r="C71" s="58"/>
      <c r="D71" s="58"/>
      <c r="E71" s="59"/>
      <c r="F71" s="60"/>
    </row>
    <row r="72" spans="1:9" ht="16.5" customHeight="1" x14ac:dyDescent="0.25">
      <c r="B72" s="102" t="s">
        <v>60</v>
      </c>
      <c r="C72" s="102"/>
      <c r="D72" s="102"/>
      <c r="E72" s="102"/>
      <c r="F72" s="102"/>
    </row>
    <row r="73" spans="1:9" x14ac:dyDescent="0.25">
      <c r="B73" s="103" t="s">
        <v>62</v>
      </c>
      <c r="C73" s="103"/>
      <c r="D73" s="103"/>
      <c r="E73" s="103"/>
      <c r="F73" s="103"/>
    </row>
  </sheetData>
  <mergeCells count="10">
    <mergeCell ref="B26:C26"/>
    <mergeCell ref="B29:C29"/>
    <mergeCell ref="B72:F72"/>
    <mergeCell ref="B73:F73"/>
    <mergeCell ref="B2:H2"/>
    <mergeCell ref="A5:G5"/>
    <mergeCell ref="A6:G6"/>
    <mergeCell ref="B9:F9"/>
    <mergeCell ref="B10:F10"/>
    <mergeCell ref="B13:B15"/>
  </mergeCells>
  <hyperlinks>
    <hyperlink ref="B73" r:id="rId1" display="http://www.ccdf.gob.do/" xr:uid="{23121509-1DC2-44F9-840C-A8C71012ED39}"/>
  </hyperlinks>
  <pageMargins left="0.7" right="0.7" top="0.75" bottom="0.75" header="0.3" footer="0.3"/>
  <pageSetup scale="49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0FD6-ED04-41C2-8454-E9374A229207}">
  <dimension ref="A2:J65"/>
  <sheetViews>
    <sheetView showGridLines="0" view="pageBreakPreview" topLeftCell="A19" zoomScale="120" zoomScaleNormal="100" zoomScaleSheetLayoutView="120" workbookViewId="0">
      <selection activeCell="D33" sqref="D3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3.25" customHeight="1" x14ac:dyDescent="0.35">
      <c r="B8" s="62"/>
      <c r="C8" s="62"/>
      <c r="D8" s="62"/>
      <c r="E8" s="62"/>
      <c r="F8" s="62"/>
      <c r="G8" s="62"/>
      <c r="H8" s="62"/>
      <c r="I8" s="33"/>
    </row>
    <row r="9" spans="1:10" ht="26.25" x14ac:dyDescent="0.25">
      <c r="B9" s="107" t="s">
        <v>0</v>
      </c>
      <c r="C9" s="107"/>
      <c r="D9" s="107"/>
      <c r="E9" s="107"/>
      <c r="F9" s="107"/>
      <c r="G9" s="54"/>
      <c r="H9" s="54"/>
    </row>
    <row r="10" spans="1:10" ht="20.25" x14ac:dyDescent="0.25">
      <c r="B10" s="108" t="s">
        <v>69</v>
      </c>
      <c r="C10" s="108"/>
      <c r="D10" s="108"/>
      <c r="E10" s="108"/>
      <c r="F10" s="108"/>
      <c r="G10" s="55"/>
      <c r="H10" s="55"/>
    </row>
    <row r="11" spans="1:10" ht="23.25" x14ac:dyDescent="0.35">
      <c r="B11" s="64"/>
      <c r="C11" s="54" t="s">
        <v>65</v>
      </c>
      <c r="D11" s="65"/>
      <c r="E11" s="65"/>
      <c r="F11" s="65"/>
      <c r="G11" s="2"/>
      <c r="H11" s="2"/>
    </row>
    <row r="12" spans="1:10" ht="6.75" customHeight="1" x14ac:dyDescent="0.25"/>
    <row r="13" spans="1:10" ht="19.5" x14ac:dyDescent="0.3">
      <c r="B13" s="109" t="s">
        <v>1</v>
      </c>
      <c r="C13" s="61"/>
      <c r="D13" s="61"/>
      <c r="E13" s="3"/>
      <c r="G13" s="34"/>
    </row>
    <row r="14" spans="1:10" ht="20.25" x14ac:dyDescent="0.3">
      <c r="B14" s="109"/>
      <c r="C14" s="61"/>
      <c r="D14" s="61"/>
      <c r="E14" s="3"/>
      <c r="F14" s="4"/>
      <c r="G14" s="34"/>
    </row>
    <row r="15" spans="1:10" ht="19.5" x14ac:dyDescent="0.3">
      <c r="B15" s="109"/>
      <c r="C15" s="61"/>
      <c r="D15" s="61"/>
      <c r="E15" s="3"/>
      <c r="G15" s="34"/>
    </row>
    <row r="16" spans="1:10" ht="19.5" x14ac:dyDescent="0.3">
      <c r="B16" s="61" t="s">
        <v>2</v>
      </c>
      <c r="C16" s="61"/>
      <c r="D16" s="61"/>
      <c r="E16" s="5"/>
      <c r="G16" s="34"/>
    </row>
    <row r="17" spans="2:7" ht="19.5" x14ac:dyDescent="0.3">
      <c r="B17" s="6" t="s">
        <v>3</v>
      </c>
      <c r="C17" s="6"/>
      <c r="D17" s="6"/>
      <c r="E17" s="7">
        <f>SUM(E18:E19)</f>
        <v>1010598.24</v>
      </c>
      <c r="G17" s="34"/>
    </row>
    <row r="18" spans="2:7" ht="19.5" x14ac:dyDescent="0.3">
      <c r="B18" s="6" t="s">
        <v>4</v>
      </c>
      <c r="C18" s="8"/>
      <c r="D18" s="9"/>
      <c r="E18" s="7">
        <v>42172</v>
      </c>
      <c r="G18" s="34"/>
    </row>
    <row r="19" spans="2:7" ht="19.5" x14ac:dyDescent="0.3">
      <c r="B19" s="6" t="s">
        <v>25</v>
      </c>
      <c r="C19" s="10"/>
      <c r="D19" s="9"/>
      <c r="E19" s="7">
        <v>968426.24</v>
      </c>
      <c r="G19" s="34"/>
    </row>
    <row r="20" spans="2:7" ht="19.5" x14ac:dyDescent="0.3">
      <c r="B20" s="6" t="s">
        <v>5</v>
      </c>
      <c r="C20" s="11"/>
      <c r="D20" s="6"/>
      <c r="E20" s="9">
        <v>304623.43</v>
      </c>
      <c r="G20" s="34"/>
    </row>
    <row r="21" spans="2:7" ht="19.5" x14ac:dyDescent="0.3">
      <c r="B21" s="61" t="s">
        <v>6</v>
      </c>
      <c r="C21" s="12"/>
      <c r="D21" s="61"/>
      <c r="E21" s="13">
        <f>SUM(E18:E20)</f>
        <v>1315221.67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61" t="s">
        <v>7</v>
      </c>
      <c r="C23" s="12"/>
      <c r="D23" s="61"/>
      <c r="E23" s="15"/>
      <c r="G23" s="34"/>
    </row>
    <row r="24" spans="2:7" ht="19.5" x14ac:dyDescent="0.3">
      <c r="B24" s="6" t="s">
        <v>8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19.5" x14ac:dyDescent="0.3">
      <c r="B26" s="101" t="s">
        <v>9</v>
      </c>
      <c r="C26" s="101"/>
      <c r="D26" s="9">
        <f>12022989.99-D29-D33</f>
        <v>3337332.5900000012</v>
      </c>
      <c r="E26" s="14"/>
      <c r="G26" s="34"/>
    </row>
    <row r="27" spans="2:7" ht="19.5" x14ac:dyDescent="0.3">
      <c r="B27" s="16" t="s">
        <v>10</v>
      </c>
      <c r="C27" s="17"/>
      <c r="D27" s="19">
        <v>1246184.04</v>
      </c>
      <c r="E27" s="18">
        <f>+D26-D27</f>
        <v>2091148.5500000012</v>
      </c>
      <c r="G27" s="34"/>
    </row>
    <row r="28" spans="2:7" ht="19.5" x14ac:dyDescent="0.3">
      <c r="B28" s="16"/>
      <c r="C28" s="17"/>
      <c r="D28" s="9"/>
      <c r="E28" s="18"/>
      <c r="G28" s="34"/>
    </row>
    <row r="29" spans="2:7" ht="19.5" x14ac:dyDescent="0.3">
      <c r="B29" s="101" t="s">
        <v>63</v>
      </c>
      <c r="C29" s="101"/>
      <c r="D29" s="53">
        <f>8472299.35+5470.19</f>
        <v>8477769.5399999991</v>
      </c>
      <c r="E29" s="18"/>
      <c r="G29" s="34"/>
    </row>
    <row r="30" spans="2:7" ht="19.5" x14ac:dyDescent="0.3">
      <c r="B30" s="16" t="s">
        <v>10</v>
      </c>
      <c r="C30" s="17"/>
      <c r="D30" s="19">
        <v>4231784.05</v>
      </c>
      <c r="E30" s="18">
        <f>+D29-D30</f>
        <v>4245985.4899999993</v>
      </c>
      <c r="G30" s="34"/>
    </row>
    <row r="31" spans="2:7" ht="19.5" x14ac:dyDescent="0.3">
      <c r="B31" s="16"/>
      <c r="C31" s="17"/>
      <c r="D31" s="9"/>
      <c r="E31" s="18"/>
      <c r="G31" s="34"/>
    </row>
    <row r="32" spans="2:7" ht="19.5" x14ac:dyDescent="0.3">
      <c r="B32" s="16"/>
      <c r="C32" s="17"/>
      <c r="D32" s="9"/>
      <c r="E32" s="18"/>
      <c r="F32" s="32"/>
      <c r="G32" s="34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F33" s="32"/>
      <c r="G33" s="34"/>
    </row>
    <row r="34" spans="2:7" ht="19.5" x14ac:dyDescent="0.3">
      <c r="B34" s="16" t="s">
        <v>10</v>
      </c>
      <c r="C34" s="17"/>
      <c r="D34" s="19">
        <v>53631.91</v>
      </c>
      <c r="E34" s="18">
        <f>+D33-D34</f>
        <v>154255.94999999998</v>
      </c>
      <c r="F34" s="32"/>
      <c r="G34" s="34"/>
    </row>
    <row r="35" spans="2:7" ht="19.5" x14ac:dyDescent="0.3">
      <c r="B35" s="20"/>
      <c r="C35" s="17"/>
      <c r="D35" s="9"/>
      <c r="E35" s="18"/>
      <c r="F35" s="32"/>
      <c r="G35" s="34"/>
    </row>
    <row r="36" spans="2:7" ht="19.5" x14ac:dyDescent="0.3">
      <c r="B36" s="61" t="s">
        <v>12</v>
      </c>
      <c r="C36" s="12"/>
      <c r="D36" s="61"/>
      <c r="E36" s="14">
        <f>SUM(E27:E35)-263</f>
        <v>6491126.9900000012</v>
      </c>
      <c r="F36" s="32"/>
      <c r="G36" s="34"/>
    </row>
    <row r="37" spans="2:7" ht="20.25" thickBot="1" x14ac:dyDescent="0.35">
      <c r="B37" s="61" t="s">
        <v>13</v>
      </c>
      <c r="C37" s="12"/>
      <c r="D37" s="61"/>
      <c r="E37" s="21">
        <f>+E21+E36</f>
        <v>7806348.6600000011</v>
      </c>
      <c r="G37" s="34"/>
    </row>
    <row r="38" spans="2:7" ht="20.25" thickTop="1" x14ac:dyDescent="0.3">
      <c r="B38" s="61"/>
      <c r="C38" s="12"/>
      <c r="D38" s="61"/>
      <c r="E38" s="22"/>
      <c r="G38" s="34"/>
    </row>
    <row r="39" spans="2:7" ht="19.5" x14ac:dyDescent="0.3">
      <c r="B39" s="61" t="s">
        <v>14</v>
      </c>
      <c r="C39" s="12"/>
      <c r="D39" s="61"/>
      <c r="E39" s="22"/>
      <c r="G39" s="34"/>
    </row>
    <row r="40" spans="2:7" ht="19.5" x14ac:dyDescent="0.3">
      <c r="B40" s="61"/>
      <c r="C40" s="12"/>
      <c r="D40" s="61"/>
      <c r="E40" s="2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19.5" x14ac:dyDescent="0.3">
      <c r="B42" s="6" t="s">
        <v>16</v>
      </c>
      <c r="C42" s="11"/>
      <c r="D42" s="6"/>
      <c r="E42" s="63">
        <v>1463162.01</v>
      </c>
      <c r="G42" s="34"/>
    </row>
    <row r="43" spans="2:7" ht="19.5" x14ac:dyDescent="0.3">
      <c r="B43" s="61" t="s">
        <v>17</v>
      </c>
      <c r="C43" s="12"/>
      <c r="D43" s="61"/>
      <c r="E43" s="14"/>
      <c r="G43" s="34"/>
    </row>
    <row r="44" spans="2:7" ht="19.5" x14ac:dyDescent="0.3">
      <c r="B44" s="61" t="s">
        <v>18</v>
      </c>
      <c r="C44" s="12"/>
      <c r="D44" s="61"/>
      <c r="E44" s="14">
        <f>+E42</f>
        <v>1463162.01</v>
      </c>
      <c r="G44" s="34"/>
    </row>
    <row r="45" spans="2:7" ht="19.5" x14ac:dyDescent="0.3">
      <c r="B45" s="61" t="s">
        <v>19</v>
      </c>
      <c r="C45" s="12"/>
      <c r="D45" s="61"/>
      <c r="E45" s="23">
        <f>+E43+E44</f>
        <v>1463162.01</v>
      </c>
      <c r="G45" s="34"/>
    </row>
    <row r="46" spans="2:7" ht="19.5" x14ac:dyDescent="0.3">
      <c r="B46" s="61"/>
      <c r="C46" s="12"/>
      <c r="D46" s="61"/>
      <c r="E46" s="22"/>
      <c r="G46" s="34"/>
    </row>
    <row r="47" spans="2:7" ht="19.5" x14ac:dyDescent="0.3">
      <c r="B47" s="61" t="s">
        <v>20</v>
      </c>
      <c r="C47" s="12"/>
      <c r="D47" s="61"/>
      <c r="E47" s="14"/>
      <c r="G47" s="34"/>
    </row>
    <row r="48" spans="2:7" ht="19.5" x14ac:dyDescent="0.3">
      <c r="B48" s="6" t="s">
        <v>21</v>
      </c>
      <c r="C48" s="24"/>
      <c r="D48" s="6"/>
      <c r="E48" s="25">
        <f>+E37-E45</f>
        <v>6343186.6500000013</v>
      </c>
      <c r="G48" s="34"/>
    </row>
    <row r="49" spans="1:9" ht="19.5" x14ac:dyDescent="0.3">
      <c r="B49" s="61" t="s">
        <v>22</v>
      </c>
      <c r="C49" s="12"/>
      <c r="D49" s="61"/>
      <c r="E49" s="26">
        <f>SUM(E48:E48)</f>
        <v>6343186.6500000013</v>
      </c>
      <c r="G49" s="34"/>
    </row>
    <row r="50" spans="1:9" ht="20.25" thickBot="1" x14ac:dyDescent="0.35">
      <c r="B50" s="61" t="s">
        <v>23</v>
      </c>
      <c r="C50" s="12"/>
      <c r="D50" s="61"/>
      <c r="E50" s="27">
        <f>+E45+E49</f>
        <v>7806348.6600000011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x14ac:dyDescent="0.3">
      <c r="A58" s="29"/>
      <c r="B58" s="35" t="s">
        <v>26</v>
      </c>
      <c r="C58" s="36"/>
      <c r="D58" s="37"/>
      <c r="E58" s="38" t="s">
        <v>24</v>
      </c>
      <c r="F58" s="34"/>
      <c r="G58" s="34"/>
      <c r="H58" s="29"/>
    </row>
    <row r="59" spans="1:9" s="30" customFormat="1" ht="19.5" x14ac:dyDescent="0.3">
      <c r="A59" s="29"/>
      <c r="B59" s="39" t="s">
        <v>68</v>
      </c>
      <c r="C59" s="39"/>
      <c r="D59" s="40"/>
      <c r="E59" s="39" t="s">
        <v>67</v>
      </c>
      <c r="F59" s="34"/>
      <c r="G59" s="34"/>
      <c r="H59" s="29"/>
      <c r="I59" s="29"/>
    </row>
    <row r="60" spans="1:9" customFormat="1" ht="19.5" x14ac:dyDescent="0.3">
      <c r="A60" s="1"/>
      <c r="B60" s="38" t="s">
        <v>29</v>
      </c>
      <c r="C60" s="38"/>
      <c r="D60" s="34"/>
      <c r="E60" s="38" t="s">
        <v>27</v>
      </c>
      <c r="F60" s="34"/>
      <c r="G60" s="34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4886DFB3-8F85-499F-A6C2-40997846F6F6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18A6-62E5-49AF-BC2D-B582A7A7459E}">
  <dimension ref="A2:J65"/>
  <sheetViews>
    <sheetView showGridLines="0" view="pageBreakPreview" topLeftCell="A19" zoomScale="120" zoomScaleNormal="100" zoomScaleSheetLayoutView="120" workbookViewId="0">
      <selection activeCell="C37" sqref="C37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3.25" customHeight="1" x14ac:dyDescent="0.35">
      <c r="B8" s="62"/>
      <c r="C8" s="62"/>
      <c r="D8" s="62"/>
      <c r="E8" s="62"/>
      <c r="F8" s="62"/>
      <c r="G8" s="62"/>
      <c r="H8" s="62"/>
      <c r="I8" s="33"/>
    </row>
    <row r="9" spans="1:10" ht="26.25" x14ac:dyDescent="0.25">
      <c r="B9" s="107" t="s">
        <v>0</v>
      </c>
      <c r="C9" s="107"/>
      <c r="D9" s="107"/>
      <c r="E9" s="107"/>
      <c r="F9" s="107"/>
      <c r="G9" s="54"/>
      <c r="H9" s="54"/>
    </row>
    <row r="10" spans="1:10" ht="20.25" x14ac:dyDescent="0.25">
      <c r="B10" s="108" t="s">
        <v>70</v>
      </c>
      <c r="C10" s="108"/>
      <c r="D10" s="108"/>
      <c r="E10" s="108"/>
      <c r="F10" s="108"/>
      <c r="G10" s="55"/>
      <c r="H10" s="55"/>
    </row>
    <row r="11" spans="1:10" ht="23.25" x14ac:dyDescent="0.35">
      <c r="B11" s="64"/>
      <c r="C11" s="54" t="s">
        <v>65</v>
      </c>
      <c r="D11" s="65"/>
      <c r="E11" s="65"/>
      <c r="F11" s="65"/>
      <c r="G11" s="2"/>
      <c r="H11" s="2"/>
    </row>
    <row r="12" spans="1:10" ht="6.75" customHeight="1" x14ac:dyDescent="0.25"/>
    <row r="13" spans="1:10" ht="19.5" x14ac:dyDescent="0.3">
      <c r="B13" s="109" t="s">
        <v>1</v>
      </c>
      <c r="C13" s="61"/>
      <c r="D13" s="61"/>
      <c r="E13" s="3"/>
      <c r="G13" s="34"/>
    </row>
    <row r="14" spans="1:10" ht="20.25" x14ac:dyDescent="0.3">
      <c r="B14" s="109"/>
      <c r="C14" s="61"/>
      <c r="D14" s="61"/>
      <c r="E14" s="3"/>
      <c r="F14" s="4"/>
      <c r="G14" s="34"/>
    </row>
    <row r="15" spans="1:10" ht="19.5" x14ac:dyDescent="0.3">
      <c r="B15" s="109"/>
      <c r="C15" s="61"/>
      <c r="D15" s="61"/>
      <c r="E15" s="3"/>
      <c r="G15" s="34"/>
    </row>
    <row r="16" spans="1:10" ht="19.5" x14ac:dyDescent="0.3">
      <c r="B16" s="61" t="s">
        <v>2</v>
      </c>
      <c r="C16" s="61"/>
      <c r="D16" s="61"/>
      <c r="E16" s="5"/>
      <c r="G16" s="34"/>
    </row>
    <row r="17" spans="2:7" ht="19.5" x14ac:dyDescent="0.3">
      <c r="B17" s="6" t="s">
        <v>3</v>
      </c>
      <c r="C17" s="6"/>
      <c r="D17" s="6"/>
      <c r="E17" s="7">
        <f>SUM(E18:E19)</f>
        <v>963578.75</v>
      </c>
      <c r="G17" s="34"/>
    </row>
    <row r="18" spans="2:7" ht="19.5" x14ac:dyDescent="0.3">
      <c r="B18" s="6" t="s">
        <v>4</v>
      </c>
      <c r="C18" s="8"/>
      <c r="D18" s="9"/>
      <c r="E18" s="7">
        <v>8671</v>
      </c>
      <c r="G18" s="34"/>
    </row>
    <row r="19" spans="2:7" ht="19.5" x14ac:dyDescent="0.3">
      <c r="B19" s="6" t="s">
        <v>25</v>
      </c>
      <c r="C19" s="10"/>
      <c r="D19" s="9"/>
      <c r="E19" s="7">
        <v>954907.75</v>
      </c>
      <c r="G19" s="34"/>
    </row>
    <row r="20" spans="2:7" ht="19.5" x14ac:dyDescent="0.3">
      <c r="B20" s="6" t="s">
        <v>5</v>
      </c>
      <c r="C20" s="11"/>
      <c r="D20" s="6"/>
      <c r="E20" s="9">
        <v>237387.34</v>
      </c>
      <c r="G20" s="34"/>
    </row>
    <row r="21" spans="2:7" ht="19.5" x14ac:dyDescent="0.3">
      <c r="B21" s="61" t="s">
        <v>6</v>
      </c>
      <c r="C21" s="12"/>
      <c r="D21" s="61"/>
      <c r="E21" s="13">
        <f>SUM(E18:E20)</f>
        <v>1200966.0900000001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61" t="s">
        <v>7</v>
      </c>
      <c r="C23" s="12"/>
      <c r="D23" s="61"/>
      <c r="E23" s="15"/>
      <c r="G23" s="34"/>
    </row>
    <row r="24" spans="2:7" ht="19.5" x14ac:dyDescent="0.3">
      <c r="B24" s="6" t="s">
        <v>8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19.5" x14ac:dyDescent="0.3">
      <c r="B26" s="101" t="s">
        <v>9</v>
      </c>
      <c r="C26" s="101"/>
      <c r="D26" s="9">
        <f>12022989.99-D29-D33</f>
        <v>3337332.5900000012</v>
      </c>
      <c r="E26" s="14"/>
      <c r="F26" s="66"/>
      <c r="G26" s="34"/>
    </row>
    <row r="27" spans="2:7" ht="19.5" x14ac:dyDescent="0.3">
      <c r="B27" s="16" t="s">
        <v>10</v>
      </c>
      <c r="C27" s="17"/>
      <c r="D27" s="19">
        <v>1281807.29</v>
      </c>
      <c r="E27" s="18">
        <f>+D26-D27</f>
        <v>2055525.3000000012</v>
      </c>
      <c r="F27" s="66"/>
      <c r="G27" s="34"/>
    </row>
    <row r="28" spans="2:7" ht="19.5" x14ac:dyDescent="0.3">
      <c r="B28" s="16"/>
      <c r="C28" s="68"/>
      <c r="D28" s="9"/>
      <c r="E28" s="18"/>
      <c r="F28" s="32"/>
      <c r="G28" s="34"/>
    </row>
    <row r="29" spans="2:7" ht="19.5" x14ac:dyDescent="0.3">
      <c r="B29" s="101" t="s">
        <v>63</v>
      </c>
      <c r="C29" s="101"/>
      <c r="D29" s="53">
        <f>8472299.35+5470.19</f>
        <v>8477769.5399999991</v>
      </c>
      <c r="E29" s="18"/>
      <c r="F29" s="67"/>
      <c r="G29" s="34"/>
    </row>
    <row r="30" spans="2:7" ht="19.5" x14ac:dyDescent="0.3">
      <c r="B30" s="16" t="s">
        <v>10</v>
      </c>
      <c r="C30" s="17"/>
      <c r="D30" s="19">
        <f>4372487.63+524.13</f>
        <v>4373011.76</v>
      </c>
      <c r="E30" s="18">
        <f>+D29-D30</f>
        <v>4104757.7799999993</v>
      </c>
      <c r="G30" s="34"/>
    </row>
    <row r="31" spans="2:7" ht="19.5" x14ac:dyDescent="0.3">
      <c r="B31" s="16"/>
      <c r="C31" s="17"/>
      <c r="D31" s="9"/>
      <c r="E31" s="18"/>
      <c r="G31" s="34"/>
    </row>
    <row r="32" spans="2:7" ht="19.5" x14ac:dyDescent="0.3">
      <c r="B32" s="16"/>
      <c r="C32" s="17"/>
      <c r="D32" s="9"/>
      <c r="E32" s="18"/>
      <c r="F32" s="32"/>
      <c r="G32" s="34"/>
    </row>
    <row r="33" spans="2:7" ht="19.5" x14ac:dyDescent="0.3">
      <c r="B33" s="20" t="s">
        <v>11</v>
      </c>
      <c r="C33" s="17"/>
      <c r="D33" s="9">
        <f>39783.41+36126.13+92985.46+3127.08+35865.78</f>
        <v>207887.86</v>
      </c>
      <c r="E33" s="18"/>
      <c r="F33" s="32"/>
      <c r="G33" s="34"/>
    </row>
    <row r="34" spans="2:7" ht="19.5" x14ac:dyDescent="0.3">
      <c r="B34" s="16" t="s">
        <v>10</v>
      </c>
      <c r="C34" s="17"/>
      <c r="D34" s="19">
        <v>67807.5</v>
      </c>
      <c r="E34" s="18">
        <f>+D33-D34</f>
        <v>140080.35999999999</v>
      </c>
      <c r="F34" s="32"/>
      <c r="G34" s="34"/>
    </row>
    <row r="35" spans="2:7" ht="19.5" x14ac:dyDescent="0.3">
      <c r="B35" s="20"/>
      <c r="C35" s="17"/>
      <c r="D35" s="9"/>
      <c r="E35" s="18"/>
      <c r="F35" s="32"/>
      <c r="G35" s="34"/>
    </row>
    <row r="36" spans="2:7" ht="19.5" x14ac:dyDescent="0.3">
      <c r="B36" s="61" t="s">
        <v>12</v>
      </c>
      <c r="C36" s="12"/>
      <c r="D36" s="61"/>
      <c r="E36" s="14">
        <f>SUM(E27:E35)-263</f>
        <v>6300100.4400000004</v>
      </c>
      <c r="F36" s="32"/>
      <c r="G36" s="34"/>
    </row>
    <row r="37" spans="2:7" ht="20.25" thickBot="1" x14ac:dyDescent="0.35">
      <c r="B37" s="61" t="s">
        <v>13</v>
      </c>
      <c r="C37" s="12"/>
      <c r="D37" s="61"/>
      <c r="E37" s="21">
        <f>+E21+E36</f>
        <v>7501066.5300000003</v>
      </c>
      <c r="G37" s="34"/>
    </row>
    <row r="38" spans="2:7" ht="20.25" thickTop="1" x14ac:dyDescent="0.3">
      <c r="B38" s="61"/>
      <c r="C38" s="12"/>
      <c r="D38" s="61"/>
      <c r="E38" s="22"/>
      <c r="G38" s="34"/>
    </row>
    <row r="39" spans="2:7" ht="19.5" x14ac:dyDescent="0.3">
      <c r="B39" s="61" t="s">
        <v>14</v>
      </c>
      <c r="C39" s="12"/>
      <c r="D39" s="61"/>
      <c r="E39" s="22"/>
      <c r="G39" s="34"/>
    </row>
    <row r="40" spans="2:7" ht="19.5" x14ac:dyDescent="0.3">
      <c r="B40" s="61"/>
      <c r="C40" s="12"/>
      <c r="D40" s="61"/>
      <c r="E40" s="2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19.5" x14ac:dyDescent="0.3">
      <c r="B42" s="6" t="s">
        <v>16</v>
      </c>
      <c r="C42" s="11"/>
      <c r="D42" s="6"/>
      <c r="E42" s="63">
        <v>323506.40000000002</v>
      </c>
      <c r="G42" s="34"/>
    </row>
    <row r="43" spans="2:7" ht="19.5" x14ac:dyDescent="0.3">
      <c r="B43" s="61" t="s">
        <v>17</v>
      </c>
      <c r="C43" s="12"/>
      <c r="D43" s="61"/>
      <c r="E43" s="14"/>
      <c r="G43" s="34"/>
    </row>
    <row r="44" spans="2:7" ht="19.5" x14ac:dyDescent="0.3">
      <c r="B44" s="61" t="s">
        <v>18</v>
      </c>
      <c r="C44" s="12"/>
      <c r="D44" s="61"/>
      <c r="E44" s="14">
        <f>+E42</f>
        <v>323506.40000000002</v>
      </c>
      <c r="G44" s="34"/>
    </row>
    <row r="45" spans="2:7" ht="19.5" x14ac:dyDescent="0.3">
      <c r="B45" s="61" t="s">
        <v>19</v>
      </c>
      <c r="C45" s="12"/>
      <c r="D45" s="61"/>
      <c r="E45" s="23">
        <f>+E43+E44</f>
        <v>323506.40000000002</v>
      </c>
      <c r="G45" s="34"/>
    </row>
    <row r="46" spans="2:7" ht="19.5" x14ac:dyDescent="0.3">
      <c r="B46" s="61"/>
      <c r="C46" s="12"/>
      <c r="D46" s="61"/>
      <c r="E46" s="22"/>
      <c r="G46" s="34"/>
    </row>
    <row r="47" spans="2:7" ht="19.5" x14ac:dyDescent="0.3">
      <c r="B47" s="61" t="s">
        <v>20</v>
      </c>
      <c r="C47" s="12"/>
      <c r="D47" s="61"/>
      <c r="E47" s="14"/>
      <c r="G47" s="34"/>
    </row>
    <row r="48" spans="2:7" ht="19.5" x14ac:dyDescent="0.3">
      <c r="B48" s="6" t="s">
        <v>21</v>
      </c>
      <c r="C48" s="24"/>
      <c r="D48" s="6"/>
      <c r="E48" s="25">
        <f>+E37-E45</f>
        <v>7177560.1299999999</v>
      </c>
      <c r="G48" s="34"/>
    </row>
    <row r="49" spans="1:9" ht="19.5" x14ac:dyDescent="0.3">
      <c r="B49" s="61" t="s">
        <v>22</v>
      </c>
      <c r="C49" s="12"/>
      <c r="D49" s="61"/>
      <c r="E49" s="26">
        <f>SUM(E48:E48)</f>
        <v>7177560.1299999999</v>
      </c>
      <c r="G49" s="34"/>
    </row>
    <row r="50" spans="1:9" ht="20.25" thickBot="1" x14ac:dyDescent="0.35">
      <c r="B50" s="61" t="s">
        <v>23</v>
      </c>
      <c r="C50" s="12"/>
      <c r="D50" s="61"/>
      <c r="E50" s="27">
        <f>+E45+E49</f>
        <v>7501066.5300000003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x14ac:dyDescent="0.3">
      <c r="A58" s="29"/>
      <c r="B58" s="35" t="s">
        <v>26</v>
      </c>
      <c r="C58" s="36"/>
      <c r="D58" s="37"/>
      <c r="E58" s="38" t="s">
        <v>24</v>
      </c>
      <c r="F58" s="34"/>
      <c r="G58" s="34"/>
      <c r="H58" s="29"/>
    </row>
    <row r="59" spans="1:9" s="30" customFormat="1" ht="19.5" x14ac:dyDescent="0.3">
      <c r="A59" s="29"/>
      <c r="B59" s="39" t="s">
        <v>68</v>
      </c>
      <c r="C59" s="39"/>
      <c r="D59" s="40"/>
      <c r="E59" s="39" t="s">
        <v>67</v>
      </c>
      <c r="F59" s="34"/>
      <c r="G59" s="34"/>
      <c r="H59" s="29"/>
      <c r="I59" s="29"/>
    </row>
    <row r="60" spans="1:9" customFormat="1" ht="19.5" x14ac:dyDescent="0.3">
      <c r="A60" s="1"/>
      <c r="B60" s="38" t="s">
        <v>29</v>
      </c>
      <c r="C60" s="38"/>
      <c r="D60" s="34"/>
      <c r="E60" s="38" t="s">
        <v>27</v>
      </c>
      <c r="F60" s="34"/>
      <c r="G60" s="34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4ADAAC6E-971D-4BC2-B999-71C5A02C9A23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0E36-26D4-46B5-8BD3-4C8CC732E488}">
  <dimension ref="A2:J65"/>
  <sheetViews>
    <sheetView showGridLines="0" view="pageBreakPreview" topLeftCell="A7" zoomScale="120" zoomScaleNormal="100" zoomScaleSheetLayoutView="120" workbookViewId="0">
      <selection activeCell="J32" sqref="J32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3.25" customHeight="1" x14ac:dyDescent="0.35">
      <c r="B8" s="62"/>
      <c r="C8" s="62"/>
      <c r="D8" s="62"/>
      <c r="E8" s="62"/>
      <c r="F8" s="62"/>
      <c r="G8" s="62"/>
      <c r="H8" s="62"/>
      <c r="I8" s="33"/>
    </row>
    <row r="9" spans="1:10" ht="26.25" x14ac:dyDescent="0.25">
      <c r="B9" s="107" t="s">
        <v>72</v>
      </c>
      <c r="C9" s="107"/>
      <c r="D9" s="107"/>
      <c r="E9" s="107"/>
      <c r="F9" s="107"/>
      <c r="G9" s="54"/>
      <c r="H9" s="54"/>
    </row>
    <row r="10" spans="1:10" ht="20.25" x14ac:dyDescent="0.25">
      <c r="B10" s="108" t="s">
        <v>71</v>
      </c>
      <c r="C10" s="108"/>
      <c r="D10" s="108"/>
      <c r="E10" s="108"/>
      <c r="F10" s="108"/>
      <c r="G10" s="55"/>
      <c r="H10" s="55"/>
    </row>
    <row r="11" spans="1:10" ht="23.25" x14ac:dyDescent="0.35">
      <c r="B11" s="64"/>
      <c r="C11" s="54" t="s">
        <v>65</v>
      </c>
      <c r="D11" s="65"/>
      <c r="E11" s="65"/>
      <c r="F11" s="65"/>
      <c r="G11" s="2"/>
      <c r="H11" s="2"/>
    </row>
    <row r="12" spans="1:10" ht="6.75" customHeight="1" x14ac:dyDescent="0.25"/>
    <row r="13" spans="1:10" ht="19.5" x14ac:dyDescent="0.3">
      <c r="B13" s="109" t="s">
        <v>1</v>
      </c>
      <c r="C13" s="61"/>
      <c r="D13" s="61"/>
      <c r="E13" s="3"/>
      <c r="G13" s="34"/>
    </row>
    <row r="14" spans="1:10" ht="20.25" x14ac:dyDescent="0.3">
      <c r="B14" s="109"/>
      <c r="C14" s="61"/>
      <c r="D14" s="61"/>
      <c r="E14" s="3"/>
      <c r="F14" s="4"/>
      <c r="G14" s="34"/>
    </row>
    <row r="15" spans="1:10" ht="19.5" x14ac:dyDescent="0.3">
      <c r="B15" s="109"/>
      <c r="C15" s="61"/>
      <c r="D15" s="61"/>
      <c r="E15" s="3"/>
      <c r="G15" s="34"/>
    </row>
    <row r="16" spans="1:10" ht="19.5" x14ac:dyDescent="0.3">
      <c r="B16" s="61" t="s">
        <v>2</v>
      </c>
      <c r="C16" s="61"/>
      <c r="D16" s="61"/>
      <c r="E16" s="5"/>
      <c r="G16" s="34"/>
    </row>
    <row r="17" spans="2:7" ht="19.5" x14ac:dyDescent="0.3">
      <c r="B17" s="6" t="s">
        <v>3</v>
      </c>
      <c r="C17" s="6"/>
      <c r="D17" s="6"/>
      <c r="E17" s="7">
        <f>SUM(E18:E19)</f>
        <v>870984.18</v>
      </c>
      <c r="G17" s="34"/>
    </row>
    <row r="18" spans="2:7" ht="19.5" x14ac:dyDescent="0.3">
      <c r="B18" s="6" t="s">
        <v>4</v>
      </c>
      <c r="C18" s="8"/>
      <c r="D18" s="9"/>
      <c r="E18" s="7">
        <v>5455</v>
      </c>
      <c r="G18" s="34"/>
    </row>
    <row r="19" spans="2:7" ht="19.5" x14ac:dyDescent="0.3">
      <c r="B19" s="6" t="s">
        <v>25</v>
      </c>
      <c r="C19" s="10"/>
      <c r="D19" s="9"/>
      <c r="E19" s="7">
        <v>865529.18</v>
      </c>
      <c r="G19" s="34"/>
    </row>
    <row r="20" spans="2:7" ht="19.5" x14ac:dyDescent="0.3">
      <c r="B20" s="6" t="s">
        <v>5</v>
      </c>
      <c r="C20" s="11"/>
      <c r="D20" s="6"/>
      <c r="E20" s="9">
        <v>210474.92</v>
      </c>
      <c r="G20" s="34"/>
    </row>
    <row r="21" spans="2:7" ht="19.5" x14ac:dyDescent="0.3">
      <c r="B21" s="61" t="s">
        <v>6</v>
      </c>
      <c r="C21" s="12"/>
      <c r="D21" s="61"/>
      <c r="E21" s="13">
        <f>SUM(E18:E20)</f>
        <v>1081459.1000000001</v>
      </c>
      <c r="G21" s="34"/>
    </row>
    <row r="22" spans="2:7" ht="19.5" x14ac:dyDescent="0.3">
      <c r="B22" s="61"/>
      <c r="C22" s="12"/>
      <c r="D22" s="61"/>
      <c r="E22" s="14"/>
      <c r="G22" s="34"/>
    </row>
    <row r="23" spans="2:7" ht="19.5" x14ac:dyDescent="0.3">
      <c r="B23" s="61" t="s">
        <v>7</v>
      </c>
      <c r="C23" s="12"/>
      <c r="D23" s="61"/>
      <c r="E23" s="15"/>
      <c r="G23" s="34"/>
    </row>
    <row r="24" spans="2:7" ht="19.5" x14ac:dyDescent="0.3">
      <c r="B24" s="6" t="s">
        <v>8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19.5" x14ac:dyDescent="0.3">
      <c r="B26" s="101" t="s">
        <v>9</v>
      </c>
      <c r="C26" s="101"/>
      <c r="D26" s="9">
        <f>1690364.79+2104073.5+268620.21+82810.1+13570</f>
        <v>4159438.6</v>
      </c>
      <c r="E26" s="14"/>
      <c r="F26" s="66"/>
      <c r="G26" s="34"/>
    </row>
    <row r="27" spans="2:7" ht="19.5" x14ac:dyDescent="0.3">
      <c r="B27" s="16" t="s">
        <v>10</v>
      </c>
      <c r="C27" s="17"/>
      <c r="D27" s="19">
        <f>284230.79+948940.34+71548.31+27906.82+7689.1</f>
        <v>1340315.3600000001</v>
      </c>
      <c r="E27" s="18">
        <f>+D26-D27</f>
        <v>2819123.24</v>
      </c>
      <c r="F27" s="66"/>
      <c r="G27" s="34"/>
    </row>
    <row r="28" spans="2:7" ht="19.5" x14ac:dyDescent="0.3">
      <c r="B28" s="16"/>
      <c r="C28" s="68"/>
      <c r="D28" s="9"/>
      <c r="E28" s="18"/>
      <c r="F28" s="32"/>
      <c r="G28" s="34"/>
    </row>
    <row r="29" spans="2:7" ht="19.5" x14ac:dyDescent="0.3">
      <c r="B29" s="101" t="s">
        <v>63</v>
      </c>
      <c r="C29" s="101"/>
      <c r="D29" s="53">
        <f>8472299.35+5470.19</f>
        <v>8477769.5399999991</v>
      </c>
      <c r="E29" s="18"/>
      <c r="F29" s="67"/>
      <c r="G29" s="34"/>
    </row>
    <row r="30" spans="2:7" ht="19.5" x14ac:dyDescent="0.3">
      <c r="B30" s="16" t="s">
        <v>10</v>
      </c>
      <c r="C30" s="17"/>
      <c r="D30" s="19">
        <f>4513692.55+546.92</f>
        <v>4514239.47</v>
      </c>
      <c r="E30" s="18">
        <f>+D29-D30</f>
        <v>3963530.0699999994</v>
      </c>
      <c r="G30" s="34"/>
    </row>
    <row r="31" spans="2:7" ht="19.5" x14ac:dyDescent="0.3">
      <c r="B31" s="16"/>
      <c r="C31" s="17"/>
      <c r="D31" s="9"/>
      <c r="E31" s="18"/>
      <c r="G31" s="34"/>
    </row>
    <row r="32" spans="2:7" ht="19.5" x14ac:dyDescent="0.3">
      <c r="B32" s="16"/>
      <c r="C32" s="17"/>
      <c r="D32" s="9"/>
      <c r="E32" s="18"/>
      <c r="F32" s="32"/>
      <c r="G32" s="34"/>
    </row>
    <row r="33" spans="2:7" ht="19.5" x14ac:dyDescent="0.3">
      <c r="B33" s="20" t="s">
        <v>11</v>
      </c>
      <c r="C33" s="17"/>
      <c r="D33" s="9">
        <f>39783.41+46156.13+131925.46+3127.08+35865.78</f>
        <v>256857.86</v>
      </c>
      <c r="E33" s="18"/>
      <c r="F33" s="32"/>
      <c r="G33" s="34"/>
    </row>
    <row r="34" spans="2:7" ht="19.5" x14ac:dyDescent="0.3">
      <c r="B34" s="16" t="s">
        <v>10</v>
      </c>
      <c r="C34" s="17"/>
      <c r="D34" s="19">
        <f>7860.2+15446.59+23049.19+625.21+12117.08</f>
        <v>59098.27</v>
      </c>
      <c r="E34" s="18">
        <f>+D33-D34</f>
        <v>197759.59</v>
      </c>
      <c r="F34" s="32"/>
      <c r="G34" s="34"/>
    </row>
    <row r="35" spans="2:7" ht="19.5" x14ac:dyDescent="0.3">
      <c r="B35" s="20"/>
      <c r="C35" s="17"/>
      <c r="D35" s="9"/>
      <c r="E35" s="18"/>
      <c r="F35" s="32"/>
      <c r="G35" s="34"/>
    </row>
    <row r="36" spans="2:7" ht="19.5" x14ac:dyDescent="0.3">
      <c r="B36" s="61" t="s">
        <v>12</v>
      </c>
      <c r="C36" s="12"/>
      <c r="D36" s="61"/>
      <c r="E36" s="14">
        <f>SUM(E27:E35)-263</f>
        <v>6980149.8999999994</v>
      </c>
      <c r="F36" s="32"/>
      <c r="G36" s="34"/>
    </row>
    <row r="37" spans="2:7" ht="20.25" thickBot="1" x14ac:dyDescent="0.35">
      <c r="B37" s="61" t="s">
        <v>13</v>
      </c>
      <c r="C37" s="12"/>
      <c r="D37" s="71">
        <f>+D33+D29+D26</f>
        <v>12894065.999999998</v>
      </c>
      <c r="E37" s="21">
        <f>+E21+E36</f>
        <v>8061609</v>
      </c>
      <c r="G37" s="34"/>
    </row>
    <row r="38" spans="2:7" ht="20.25" thickTop="1" x14ac:dyDescent="0.3">
      <c r="B38" s="61"/>
      <c r="C38" s="12"/>
      <c r="D38" s="61"/>
      <c r="E38" s="22"/>
      <c r="G38" s="34"/>
    </row>
    <row r="39" spans="2:7" ht="19.5" x14ac:dyDescent="0.3">
      <c r="B39" s="61" t="s">
        <v>14</v>
      </c>
      <c r="C39" s="12"/>
      <c r="D39" s="69"/>
      <c r="E39" s="22"/>
      <c r="F39" s="70"/>
      <c r="G39" s="34"/>
    </row>
    <row r="40" spans="2:7" ht="19.5" x14ac:dyDescent="0.3">
      <c r="B40" s="61"/>
      <c r="C40" s="12"/>
      <c r="D40" s="61"/>
      <c r="E40" s="22"/>
      <c r="G40" s="34"/>
    </row>
    <row r="41" spans="2:7" ht="19.5" x14ac:dyDescent="0.3">
      <c r="B41" s="61" t="s">
        <v>15</v>
      </c>
      <c r="C41" s="12"/>
      <c r="D41" s="61"/>
      <c r="E41" s="5"/>
      <c r="G41" s="34"/>
    </row>
    <row r="42" spans="2:7" ht="19.5" x14ac:dyDescent="0.3">
      <c r="B42" s="6" t="s">
        <v>16</v>
      </c>
      <c r="C42" s="11"/>
      <c r="D42" s="6"/>
      <c r="E42" s="63">
        <v>1033509.04</v>
      </c>
      <c r="G42" s="34"/>
    </row>
    <row r="43" spans="2:7" ht="19.5" x14ac:dyDescent="0.3">
      <c r="B43" s="61" t="s">
        <v>17</v>
      </c>
      <c r="C43" s="12"/>
      <c r="D43" s="61"/>
      <c r="E43" s="14"/>
      <c r="G43" s="34"/>
    </row>
    <row r="44" spans="2:7" ht="19.5" x14ac:dyDescent="0.3">
      <c r="B44" s="61" t="s">
        <v>18</v>
      </c>
      <c r="C44" s="12"/>
      <c r="D44" s="61"/>
      <c r="E44" s="14">
        <f>+E42</f>
        <v>1033509.04</v>
      </c>
      <c r="G44" s="34"/>
    </row>
    <row r="45" spans="2:7" ht="19.5" x14ac:dyDescent="0.3">
      <c r="B45" s="61" t="s">
        <v>19</v>
      </c>
      <c r="C45" s="12"/>
      <c r="D45" s="61"/>
      <c r="E45" s="23">
        <f>+E43+E44</f>
        <v>1033509.04</v>
      </c>
      <c r="G45" s="34"/>
    </row>
    <row r="46" spans="2:7" ht="19.5" x14ac:dyDescent="0.3">
      <c r="B46" s="61"/>
      <c r="C46" s="12"/>
      <c r="D46" s="61"/>
      <c r="E46" s="22"/>
      <c r="G46" s="34"/>
    </row>
    <row r="47" spans="2:7" ht="19.5" x14ac:dyDescent="0.3">
      <c r="B47" s="61" t="s">
        <v>20</v>
      </c>
      <c r="C47" s="12"/>
      <c r="D47" s="61"/>
      <c r="E47" s="14"/>
      <c r="G47" s="34"/>
    </row>
    <row r="48" spans="2:7" ht="19.5" x14ac:dyDescent="0.3">
      <c r="B48" s="6" t="s">
        <v>21</v>
      </c>
      <c r="C48" s="24"/>
      <c r="D48" s="6"/>
      <c r="E48" s="25">
        <f>+E37-E45</f>
        <v>7028099.96</v>
      </c>
      <c r="G48" s="34"/>
    </row>
    <row r="49" spans="1:9" ht="19.5" x14ac:dyDescent="0.3">
      <c r="B49" s="61" t="s">
        <v>22</v>
      </c>
      <c r="C49" s="12"/>
      <c r="D49" s="61"/>
      <c r="E49" s="26">
        <f>SUM(E48:E48)</f>
        <v>7028099.96</v>
      </c>
      <c r="G49" s="34"/>
    </row>
    <row r="50" spans="1:9" ht="20.25" thickBot="1" x14ac:dyDescent="0.35">
      <c r="B50" s="61" t="s">
        <v>23</v>
      </c>
      <c r="C50" s="12"/>
      <c r="D50" s="61"/>
      <c r="E50" s="27">
        <f>+E45+E49</f>
        <v>8061609</v>
      </c>
      <c r="G50" s="34"/>
    </row>
    <row r="51" spans="1:9" ht="20.25" thickTop="1" x14ac:dyDescent="0.3">
      <c r="B51" s="61"/>
      <c r="C51" s="61"/>
      <c r="D51" s="61"/>
      <c r="E51" s="28"/>
      <c r="G51" s="34"/>
    </row>
    <row r="52" spans="1:9" ht="19.5" x14ac:dyDescent="0.3">
      <c r="B52" s="61"/>
      <c r="C52" s="61"/>
      <c r="D52" s="61"/>
      <c r="E52" s="22"/>
      <c r="G52" s="34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s="30" customFormat="1" ht="19.5" x14ac:dyDescent="0.3">
      <c r="A58" s="29"/>
      <c r="B58" s="35" t="s">
        <v>26</v>
      </c>
      <c r="C58" s="36"/>
      <c r="D58" s="37"/>
      <c r="E58" s="38" t="s">
        <v>24</v>
      </c>
      <c r="F58" s="34"/>
      <c r="G58" s="34"/>
      <c r="H58" s="29"/>
    </row>
    <row r="59" spans="1:9" s="30" customFormat="1" ht="19.5" x14ac:dyDescent="0.3">
      <c r="A59" s="29"/>
      <c r="B59" s="39" t="s">
        <v>68</v>
      </c>
      <c r="C59" s="39"/>
      <c r="D59" s="40"/>
      <c r="E59" s="39" t="s">
        <v>67</v>
      </c>
      <c r="F59" s="34"/>
      <c r="G59" s="34"/>
      <c r="H59" s="29"/>
      <c r="I59" s="29"/>
    </row>
    <row r="60" spans="1:9" customFormat="1" ht="19.5" x14ac:dyDescent="0.3">
      <c r="A60" s="1"/>
      <c r="B60" s="38" t="s">
        <v>29</v>
      </c>
      <c r="C60" s="38"/>
      <c r="D60" s="34"/>
      <c r="E60" s="38" t="s">
        <v>27</v>
      </c>
      <c r="F60" s="34"/>
      <c r="G60" s="34"/>
      <c r="H60" s="1"/>
      <c r="I60" s="1"/>
    </row>
    <row r="61" spans="1:9" customFormat="1" ht="19.5" x14ac:dyDescent="0.3">
      <c r="A61" s="1"/>
      <c r="B61" s="38"/>
      <c r="C61" s="38"/>
      <c r="D61" s="34"/>
      <c r="E61" s="38"/>
      <c r="F61" s="34"/>
      <c r="G61" s="34"/>
      <c r="H61" s="1"/>
      <c r="I61" s="1"/>
    </row>
    <row r="62" spans="1:9" customFormat="1" ht="31.5" customHeight="1" x14ac:dyDescent="0.25">
      <c r="A62" s="1"/>
      <c r="B62" s="31"/>
      <c r="C62" s="31"/>
      <c r="D62" s="1"/>
      <c r="E62" s="31"/>
      <c r="F62" s="1"/>
      <c r="G62" s="1"/>
      <c r="H62" s="1"/>
      <c r="I62" s="1"/>
    </row>
    <row r="63" spans="1:9" ht="17.25" thickBot="1" x14ac:dyDescent="0.3">
      <c r="B63" s="58"/>
      <c r="C63" s="58"/>
      <c r="D63" s="58"/>
      <c r="E63" s="59"/>
      <c r="F63" s="60"/>
    </row>
    <row r="64" spans="1:9" ht="16.5" customHeight="1" x14ac:dyDescent="0.25">
      <c r="B64" s="102" t="s">
        <v>60</v>
      </c>
      <c r="C64" s="102"/>
      <c r="D64" s="102"/>
      <c r="E64" s="102"/>
      <c r="F64" s="102"/>
    </row>
    <row r="65" spans="2:6" x14ac:dyDescent="0.25">
      <c r="B65" s="103" t="s">
        <v>62</v>
      </c>
      <c r="C65" s="103"/>
      <c r="D65" s="103"/>
      <c r="E65" s="103"/>
      <c r="F65" s="10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9:F9"/>
    <mergeCell ref="B10:F10"/>
    <mergeCell ref="B13:B15"/>
  </mergeCells>
  <hyperlinks>
    <hyperlink ref="B65" r:id="rId1" display="http://www.ccdf.gob.do/" xr:uid="{17177C57-AEF4-48F1-9916-8E5F7D8F34A6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65EA-E8D8-403A-BE88-C3A2AE17A305}">
  <dimension ref="A2:J64"/>
  <sheetViews>
    <sheetView showGridLines="0" view="pageBreakPreview" zoomScale="120" zoomScaleNormal="100" zoomScaleSheetLayoutView="120" workbookViewId="0">
      <selection activeCell="C15" sqref="C15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21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75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65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3</v>
      </c>
      <c r="C16" s="6"/>
      <c r="D16" s="6"/>
      <c r="E16" s="72">
        <f>SUM(E17:E18)</f>
        <v>919600.46</v>
      </c>
      <c r="G16" s="34"/>
    </row>
    <row r="17" spans="2:7" ht="20.25" x14ac:dyDescent="0.3">
      <c r="B17" s="6" t="s">
        <v>4</v>
      </c>
      <c r="C17" s="8"/>
      <c r="D17" s="9"/>
      <c r="E17" s="72">
        <v>13642</v>
      </c>
      <c r="G17" s="34"/>
    </row>
    <row r="18" spans="2:7" ht="20.25" x14ac:dyDescent="0.3">
      <c r="B18" s="6" t="s">
        <v>25</v>
      </c>
      <c r="C18" s="10"/>
      <c r="D18" s="9"/>
      <c r="E18" s="72">
        <v>905958.46</v>
      </c>
      <c r="G18" s="34"/>
    </row>
    <row r="19" spans="2:7" ht="20.25" x14ac:dyDescent="0.3">
      <c r="B19" s="6" t="s">
        <v>73</v>
      </c>
      <c r="C19" s="11"/>
      <c r="D19" s="6"/>
      <c r="E19" s="73">
        <v>275333.99</v>
      </c>
      <c r="G19" s="34"/>
    </row>
    <row r="20" spans="2:7" ht="20.25" x14ac:dyDescent="0.3">
      <c r="B20" s="61" t="s">
        <v>6</v>
      </c>
      <c r="C20" s="12"/>
      <c r="D20" s="61"/>
      <c r="E20" s="74">
        <f>SUM(E17:E19)</f>
        <v>1194934.45</v>
      </c>
      <c r="G20" s="34"/>
    </row>
    <row r="21" spans="2:7" ht="19.5" x14ac:dyDescent="0.3">
      <c r="B21" s="61"/>
      <c r="C21" s="12"/>
      <c r="D21" s="61"/>
      <c r="E21" s="14"/>
      <c r="G21" s="34"/>
    </row>
    <row r="22" spans="2:7" ht="19.5" x14ac:dyDescent="0.3">
      <c r="B22" s="88" t="s">
        <v>7</v>
      </c>
      <c r="C22" s="12"/>
      <c r="D22" s="61"/>
      <c r="E22" s="15"/>
      <c r="G22" s="34"/>
    </row>
    <row r="23" spans="2:7" ht="19.5" x14ac:dyDescent="0.3">
      <c r="B23" s="6" t="s">
        <v>74</v>
      </c>
      <c r="C23" s="11"/>
      <c r="D23" s="6"/>
      <c r="E23" s="14"/>
      <c r="G23" s="34"/>
    </row>
    <row r="24" spans="2:7" ht="19.5" x14ac:dyDescent="0.3">
      <c r="B24" s="6"/>
      <c r="C24" s="11"/>
      <c r="D24" s="6"/>
      <c r="E24" s="14"/>
      <c r="G24" s="34"/>
    </row>
    <row r="25" spans="2:7" ht="20.25" x14ac:dyDescent="0.3">
      <c r="B25" s="101" t="s">
        <v>9</v>
      </c>
      <c r="C25" s="101"/>
      <c r="D25" s="73">
        <v>4260446.59</v>
      </c>
      <c r="E25" s="75"/>
      <c r="F25" s="66"/>
      <c r="G25" s="34"/>
    </row>
    <row r="26" spans="2:7" ht="20.25" x14ac:dyDescent="0.3">
      <c r="B26" s="16" t="s">
        <v>10</v>
      </c>
      <c r="C26" s="17"/>
      <c r="D26" s="76">
        <v>1387381.01</v>
      </c>
      <c r="E26" s="77">
        <f>+D25-D26</f>
        <v>2873065.58</v>
      </c>
      <c r="F26" s="66"/>
      <c r="G26" s="34"/>
    </row>
    <row r="27" spans="2:7" ht="20.25" x14ac:dyDescent="0.3">
      <c r="B27" s="16"/>
      <c r="C27" s="68"/>
      <c r="D27" s="73"/>
      <c r="E27" s="77"/>
      <c r="F27" s="32"/>
      <c r="G27" s="34"/>
    </row>
    <row r="28" spans="2:7" ht="20.25" x14ac:dyDescent="0.3">
      <c r="B28" s="101" t="s">
        <v>63</v>
      </c>
      <c r="C28" s="101"/>
      <c r="D28" s="78">
        <f>8472299.35+5470.19</f>
        <v>8477769.5399999991</v>
      </c>
      <c r="E28" s="77"/>
      <c r="F28" s="67"/>
      <c r="G28" s="34"/>
    </row>
    <row r="29" spans="2:7" ht="20.25" x14ac:dyDescent="0.3">
      <c r="B29" s="16" t="s">
        <v>10</v>
      </c>
      <c r="C29" s="17"/>
      <c r="D29" s="76">
        <v>4655467.18</v>
      </c>
      <c r="E29" s="77">
        <f>+D28-D29</f>
        <v>3822302.3599999994</v>
      </c>
      <c r="G29" s="34"/>
    </row>
    <row r="30" spans="2:7" ht="20.25" x14ac:dyDescent="0.3">
      <c r="B30" s="16"/>
      <c r="C30" s="17"/>
      <c r="D30" s="73"/>
      <c r="E30" s="77"/>
      <c r="G30" s="34"/>
    </row>
    <row r="31" spans="2:7" ht="20.25" x14ac:dyDescent="0.3">
      <c r="B31" s="16"/>
      <c r="C31" s="17"/>
      <c r="D31" s="73"/>
      <c r="E31" s="77"/>
      <c r="F31" s="32"/>
      <c r="G31" s="34"/>
    </row>
    <row r="32" spans="2:7" ht="20.25" x14ac:dyDescent="0.3">
      <c r="B32" s="20" t="s">
        <v>11</v>
      </c>
      <c r="C32" s="17"/>
      <c r="D32" s="73">
        <v>207887.86</v>
      </c>
      <c r="E32" s="77"/>
      <c r="F32" s="32"/>
      <c r="G32" s="34"/>
    </row>
    <row r="33" spans="2:7" ht="20.25" x14ac:dyDescent="0.3">
      <c r="B33" s="16" t="s">
        <v>10</v>
      </c>
      <c r="C33" s="17"/>
      <c r="D33" s="76">
        <v>61831.46</v>
      </c>
      <c r="E33" s="77">
        <f>+D32-D33</f>
        <v>146056.4</v>
      </c>
      <c r="F33" s="32"/>
      <c r="G33" s="34"/>
    </row>
    <row r="34" spans="2:7" ht="20.25" x14ac:dyDescent="0.3">
      <c r="B34" s="20"/>
      <c r="C34" s="17"/>
      <c r="D34" s="73"/>
      <c r="E34" s="77"/>
      <c r="F34" s="32"/>
      <c r="G34" s="34"/>
    </row>
    <row r="35" spans="2:7" ht="20.25" x14ac:dyDescent="0.3">
      <c r="B35" s="61" t="s">
        <v>12</v>
      </c>
      <c r="C35" s="12"/>
      <c r="D35" s="79"/>
      <c r="E35" s="75">
        <f>SUM(E26:E34)-263</f>
        <v>6841161.3399999999</v>
      </c>
      <c r="F35" s="32"/>
      <c r="G35" s="34"/>
    </row>
    <row r="36" spans="2:7" ht="21" thickBot="1" x14ac:dyDescent="0.35">
      <c r="B36" s="61" t="s">
        <v>13</v>
      </c>
      <c r="C36" s="12"/>
      <c r="D36" s="80"/>
      <c r="E36" s="81">
        <f>+E20+E35</f>
        <v>8036095.79</v>
      </c>
      <c r="G36" s="34"/>
    </row>
    <row r="37" spans="2:7" ht="21" thickTop="1" x14ac:dyDescent="0.3">
      <c r="B37" s="61"/>
      <c r="C37" s="12"/>
      <c r="D37" s="79"/>
      <c r="E37" s="82"/>
      <c r="G37" s="34"/>
    </row>
    <row r="38" spans="2:7" ht="19.5" x14ac:dyDescent="0.3">
      <c r="B38" s="61" t="s">
        <v>14</v>
      </c>
      <c r="C38" s="12"/>
      <c r="D38" s="69"/>
      <c r="E38" s="22"/>
      <c r="F38" s="70"/>
      <c r="G38" s="34"/>
    </row>
    <row r="39" spans="2:7" ht="19.5" x14ac:dyDescent="0.3">
      <c r="B39" s="61"/>
      <c r="C39" s="12"/>
      <c r="D39" s="61"/>
      <c r="E39" s="22"/>
      <c r="G39" s="34"/>
    </row>
    <row r="40" spans="2:7" ht="19.5" x14ac:dyDescent="0.3">
      <c r="B40" s="61" t="s">
        <v>15</v>
      </c>
      <c r="C40" s="12"/>
      <c r="D40" s="61"/>
      <c r="E40" s="5"/>
      <c r="G40" s="34"/>
    </row>
    <row r="41" spans="2:7" ht="24.75" x14ac:dyDescent="0.3">
      <c r="B41" s="6" t="s">
        <v>16</v>
      </c>
      <c r="C41" s="11"/>
      <c r="D41" s="6"/>
      <c r="E41" s="83">
        <v>1032272.46</v>
      </c>
      <c r="G41" s="34"/>
    </row>
    <row r="42" spans="2:7" ht="20.25" x14ac:dyDescent="0.3">
      <c r="B42" s="61" t="s">
        <v>17</v>
      </c>
      <c r="C42" s="12"/>
      <c r="D42" s="61"/>
      <c r="E42" s="75"/>
      <c r="G42" s="34"/>
    </row>
    <row r="43" spans="2:7" ht="20.25" x14ac:dyDescent="0.3">
      <c r="B43" s="61" t="s">
        <v>18</v>
      </c>
      <c r="C43" s="12"/>
      <c r="D43" s="61"/>
      <c r="E43" s="75">
        <f>+E41</f>
        <v>1032272.46</v>
      </c>
      <c r="G43" s="34"/>
    </row>
    <row r="44" spans="2:7" ht="20.25" x14ac:dyDescent="0.3">
      <c r="B44" s="61" t="s">
        <v>19</v>
      </c>
      <c r="C44" s="12"/>
      <c r="D44" s="61"/>
      <c r="E44" s="84">
        <f>+E42+E43</f>
        <v>1032272.46</v>
      </c>
      <c r="G44" s="34"/>
    </row>
    <row r="45" spans="2:7" ht="20.25" x14ac:dyDescent="0.3">
      <c r="B45" s="61"/>
      <c r="C45" s="12"/>
      <c r="D45" s="61"/>
      <c r="E45" s="82"/>
      <c r="G45" s="34"/>
    </row>
    <row r="46" spans="2:7" ht="20.25" x14ac:dyDescent="0.3">
      <c r="B46" s="61" t="s">
        <v>20</v>
      </c>
      <c r="C46" s="12"/>
      <c r="D46" s="61"/>
      <c r="E46" s="75"/>
      <c r="G46" s="34"/>
    </row>
    <row r="47" spans="2:7" ht="20.25" x14ac:dyDescent="0.3">
      <c r="B47" s="6" t="s">
        <v>21</v>
      </c>
      <c r="C47" s="24"/>
      <c r="D47" s="6"/>
      <c r="E47" s="85">
        <f>+E36-E44</f>
        <v>7003823.3300000001</v>
      </c>
      <c r="G47" s="34"/>
    </row>
    <row r="48" spans="2:7" ht="20.25" x14ac:dyDescent="0.3">
      <c r="B48" s="61" t="s">
        <v>22</v>
      </c>
      <c r="C48" s="12"/>
      <c r="D48" s="61"/>
      <c r="E48" s="86">
        <f>SUM(E47:E47)</f>
        <v>7003823.3300000001</v>
      </c>
      <c r="G48" s="34"/>
    </row>
    <row r="49" spans="1:9" ht="21" thickBot="1" x14ac:dyDescent="0.35">
      <c r="B49" s="61" t="s">
        <v>23</v>
      </c>
      <c r="C49" s="12"/>
      <c r="D49" s="61"/>
      <c r="E49" s="87">
        <f>+E44+E48</f>
        <v>8036095.79</v>
      </c>
      <c r="G49" s="34"/>
    </row>
    <row r="50" spans="1:9" ht="20.25" thickTop="1" x14ac:dyDescent="0.3">
      <c r="B50" s="61"/>
      <c r="C50" s="61"/>
      <c r="D50" s="61"/>
      <c r="E50" s="28"/>
      <c r="G50" s="34"/>
    </row>
    <row r="51" spans="1:9" ht="19.5" x14ac:dyDescent="0.3">
      <c r="B51" s="61"/>
      <c r="C51" s="61"/>
      <c r="D51" s="61"/>
      <c r="E51" s="22"/>
      <c r="G51" s="34"/>
    </row>
    <row r="52" spans="1:9" ht="16.5" x14ac:dyDescent="0.25">
      <c r="B52" s="61"/>
      <c r="C52" s="61"/>
      <c r="D52" s="61"/>
      <c r="E52" s="22"/>
    </row>
    <row r="53" spans="1:9" ht="16.5" x14ac:dyDescent="0.25">
      <c r="B53" s="61"/>
      <c r="C53" s="61"/>
      <c r="D53" s="61"/>
      <c r="E53" s="22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s="30" customFormat="1" ht="19.5" x14ac:dyDescent="0.3">
      <c r="A57" s="29"/>
      <c r="B57" s="35" t="s">
        <v>26</v>
      </c>
      <c r="C57" s="36"/>
      <c r="D57" s="37"/>
      <c r="E57" s="38" t="s">
        <v>24</v>
      </c>
      <c r="F57" s="34"/>
      <c r="G57" s="34"/>
      <c r="H57" s="29"/>
    </row>
    <row r="58" spans="1:9" s="30" customFormat="1" ht="19.5" x14ac:dyDescent="0.3">
      <c r="A58" s="29"/>
      <c r="B58" s="39" t="s">
        <v>68</v>
      </c>
      <c r="C58" s="39"/>
      <c r="D58" s="40"/>
      <c r="E58" s="39" t="s">
        <v>67</v>
      </c>
      <c r="F58" s="34"/>
      <c r="G58" s="34"/>
      <c r="H58" s="29"/>
      <c r="I58" s="29"/>
    </row>
    <row r="59" spans="1:9" customFormat="1" ht="19.5" x14ac:dyDescent="0.3">
      <c r="A59" s="1"/>
      <c r="B59" s="38" t="s">
        <v>29</v>
      </c>
      <c r="C59" s="38"/>
      <c r="D59" s="34"/>
      <c r="E59" s="38" t="s">
        <v>27</v>
      </c>
      <c r="F59" s="34"/>
      <c r="G59" s="34"/>
      <c r="H59" s="1"/>
      <c r="I59" s="1"/>
    </row>
    <row r="60" spans="1:9" customFormat="1" ht="19.5" x14ac:dyDescent="0.3">
      <c r="A60" s="1"/>
      <c r="B60" s="38"/>
      <c r="C60" s="38"/>
      <c r="D60" s="34"/>
      <c r="E60" s="38"/>
      <c r="F60" s="34"/>
      <c r="G60" s="34"/>
      <c r="H60" s="1"/>
      <c r="I60" s="1"/>
    </row>
    <row r="61" spans="1:9" customFormat="1" ht="31.5" customHeight="1" x14ac:dyDescent="0.25">
      <c r="A61" s="1"/>
      <c r="B61" s="31"/>
      <c r="C61" s="31"/>
      <c r="D61" s="1"/>
      <c r="E61" s="31"/>
      <c r="F61" s="1"/>
      <c r="G61" s="1"/>
      <c r="H61" s="1"/>
      <c r="I61" s="1"/>
    </row>
    <row r="62" spans="1:9" ht="17.25" thickBot="1" x14ac:dyDescent="0.3">
      <c r="B62" s="58"/>
      <c r="C62" s="58"/>
      <c r="D62" s="58"/>
      <c r="E62" s="59"/>
      <c r="F62" s="60"/>
    </row>
    <row r="63" spans="1:9" ht="16.5" customHeight="1" x14ac:dyDescent="0.25">
      <c r="B63" s="102" t="s">
        <v>60</v>
      </c>
      <c r="C63" s="102"/>
      <c r="D63" s="102"/>
      <c r="E63" s="102"/>
      <c r="F63" s="102"/>
    </row>
    <row r="64" spans="1:9" x14ac:dyDescent="0.25">
      <c r="B64" s="103" t="s">
        <v>62</v>
      </c>
      <c r="C64" s="103"/>
      <c r="D64" s="103"/>
      <c r="E64" s="103"/>
      <c r="F64" s="103"/>
    </row>
  </sheetData>
  <mergeCells count="10">
    <mergeCell ref="B25:C25"/>
    <mergeCell ref="B28:C28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BB21F097-2A3B-4329-A3CA-B56201D2B6FF}"/>
  </hyperlinks>
  <pageMargins left="0.70866141732283472" right="0.70866141732283472" top="0.74803149606299213" bottom="0.74803149606299213" header="0.31496062992125984" footer="0.31496062992125984"/>
  <pageSetup scale="55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FAAA-38E3-423C-8A8F-0EBCD3977CFE}">
  <dimension ref="A2:J66"/>
  <sheetViews>
    <sheetView showGridLines="0" view="pageBreakPreview" topLeftCell="A6" zoomScale="85" zoomScaleNormal="100" zoomScaleSheetLayoutView="85" workbookViewId="0">
      <selection activeCell="F26" sqref="F26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104"/>
      <c r="C2" s="104"/>
      <c r="D2" s="104"/>
      <c r="E2" s="104"/>
      <c r="F2" s="104"/>
      <c r="G2" s="104"/>
      <c r="H2" s="104"/>
      <c r="I2" s="33"/>
    </row>
    <row r="3" spans="1:10" ht="23.25" customHeight="1" x14ac:dyDescent="0.35">
      <c r="B3" s="62"/>
      <c r="C3" s="62"/>
      <c r="D3" s="62"/>
      <c r="E3" s="62"/>
      <c r="F3" s="62"/>
      <c r="G3" s="62"/>
      <c r="H3" s="62"/>
      <c r="I3" s="33"/>
    </row>
    <row r="4" spans="1:10" ht="23.25" customHeight="1" x14ac:dyDescent="0.35">
      <c r="B4" s="62"/>
      <c r="C4" s="62"/>
      <c r="D4" s="62"/>
      <c r="E4" s="62"/>
      <c r="F4" s="62"/>
      <c r="G4" s="62"/>
      <c r="H4" s="62"/>
      <c r="I4" s="33"/>
    </row>
    <row r="5" spans="1:10" ht="23.25" customHeight="1" x14ac:dyDescent="0.35">
      <c r="A5" s="105" t="s">
        <v>59</v>
      </c>
      <c r="B5" s="105"/>
      <c r="C5" s="105"/>
      <c r="D5" s="105"/>
      <c r="E5" s="105"/>
      <c r="F5" s="105"/>
      <c r="G5" s="105"/>
      <c r="H5" s="56"/>
      <c r="I5" s="56"/>
      <c r="J5" s="56"/>
    </row>
    <row r="6" spans="1:10" ht="23.25" customHeight="1" x14ac:dyDescent="0.25">
      <c r="A6" s="106"/>
      <c r="B6" s="106"/>
      <c r="C6" s="106"/>
      <c r="D6" s="106"/>
      <c r="E6" s="106"/>
      <c r="F6" s="106"/>
      <c r="G6" s="106"/>
      <c r="H6" s="57"/>
      <c r="I6" s="57"/>
      <c r="J6" s="57"/>
    </row>
    <row r="7" spans="1:10" ht="23.25" customHeight="1" x14ac:dyDescent="0.35">
      <c r="B7" s="62"/>
      <c r="C7" s="62"/>
      <c r="D7" s="62"/>
      <c r="E7" s="62"/>
      <c r="F7" s="62"/>
      <c r="G7" s="62"/>
      <c r="H7" s="62"/>
      <c r="I7" s="33"/>
    </row>
    <row r="8" spans="1:10" ht="27.75" x14ac:dyDescent="0.25">
      <c r="B8" s="112" t="s">
        <v>72</v>
      </c>
      <c r="C8" s="112"/>
      <c r="D8" s="112"/>
      <c r="E8" s="112"/>
      <c r="F8" s="112"/>
      <c r="G8" s="54"/>
      <c r="H8" s="54"/>
    </row>
    <row r="9" spans="1:10" ht="23.25" x14ac:dyDescent="0.25">
      <c r="B9" s="113" t="s">
        <v>76</v>
      </c>
      <c r="C9" s="113"/>
      <c r="D9" s="113"/>
      <c r="E9" s="113"/>
      <c r="F9" s="113"/>
      <c r="G9" s="55"/>
      <c r="H9" s="55"/>
    </row>
    <row r="10" spans="1:10" ht="23.25" x14ac:dyDescent="0.35">
      <c r="B10" s="64"/>
      <c r="C10" s="65" t="s">
        <v>77</v>
      </c>
      <c r="D10" s="65"/>
      <c r="E10" s="65"/>
      <c r="F10" s="65"/>
      <c r="G10" s="2"/>
      <c r="H10" s="2"/>
    </row>
    <row r="11" spans="1:10" ht="6.75" customHeight="1" x14ac:dyDescent="0.25"/>
    <row r="12" spans="1:10" ht="19.5" x14ac:dyDescent="0.3">
      <c r="B12" s="109" t="s">
        <v>1</v>
      </c>
      <c r="C12" s="61"/>
      <c r="D12" s="61"/>
      <c r="E12" s="3"/>
      <c r="G12" s="34"/>
    </row>
    <row r="13" spans="1:10" ht="20.25" x14ac:dyDescent="0.3">
      <c r="B13" s="109"/>
      <c r="C13" s="61"/>
      <c r="D13" s="61"/>
      <c r="E13" s="3"/>
      <c r="F13" s="4"/>
      <c r="G13" s="34"/>
    </row>
    <row r="14" spans="1:10" ht="19.5" x14ac:dyDescent="0.3">
      <c r="B14" s="109"/>
      <c r="C14" s="61"/>
      <c r="D14" s="61"/>
      <c r="E14" s="3"/>
      <c r="G14" s="34"/>
    </row>
    <row r="15" spans="1:10" ht="19.5" x14ac:dyDescent="0.3">
      <c r="B15" s="61" t="s">
        <v>2</v>
      </c>
      <c r="C15" s="61"/>
      <c r="D15" s="61"/>
      <c r="E15" s="5"/>
      <c r="G15" s="34"/>
    </row>
    <row r="16" spans="1:10" ht="20.25" x14ac:dyDescent="0.3">
      <c r="B16" s="6" t="s">
        <v>78</v>
      </c>
      <c r="C16" s="6"/>
      <c r="D16" s="6"/>
      <c r="E16" s="72">
        <v>18791.8</v>
      </c>
      <c r="G16" s="34"/>
    </row>
    <row r="17" spans="2:7" ht="20.25" x14ac:dyDescent="0.3">
      <c r="B17" s="6" t="s">
        <v>79</v>
      </c>
      <c r="C17" s="8"/>
      <c r="D17" s="9"/>
      <c r="E17" s="89">
        <v>2658418.4700000002</v>
      </c>
      <c r="G17" s="34"/>
    </row>
    <row r="18" spans="2:7" ht="20.25" x14ac:dyDescent="0.3">
      <c r="B18" s="61" t="s">
        <v>80</v>
      </c>
      <c r="C18" s="10"/>
      <c r="D18" s="9"/>
      <c r="E18" s="90">
        <f>SUM(E16:E17)</f>
        <v>2677210.27</v>
      </c>
      <c r="G18" s="34"/>
    </row>
    <row r="19" spans="2:7" ht="5.25" customHeight="1" x14ac:dyDescent="0.3">
      <c r="B19" s="61"/>
      <c r="C19" s="10"/>
      <c r="D19" s="9"/>
      <c r="E19" s="90"/>
      <c r="G19" s="34"/>
    </row>
    <row r="20" spans="2:7" ht="20.25" x14ac:dyDescent="0.3">
      <c r="B20" s="6" t="s">
        <v>73</v>
      </c>
      <c r="C20" s="11"/>
      <c r="D20" s="6"/>
      <c r="E20" s="73">
        <v>269446.09999999998</v>
      </c>
      <c r="G20" s="34"/>
    </row>
    <row r="21" spans="2:7" ht="21" thickBot="1" x14ac:dyDescent="0.35">
      <c r="B21" s="61" t="s">
        <v>6</v>
      </c>
      <c r="C21" s="12"/>
      <c r="D21" s="61"/>
      <c r="E21" s="91">
        <f>SUM(E18:E20)</f>
        <v>2946656.37</v>
      </c>
      <c r="G21" s="34"/>
    </row>
    <row r="22" spans="2:7" ht="20.25" thickTop="1" x14ac:dyDescent="0.3">
      <c r="B22" s="61"/>
      <c r="C22" s="12"/>
      <c r="D22" s="61"/>
      <c r="E22" s="14"/>
      <c r="G22" s="34"/>
    </row>
    <row r="23" spans="2:7" ht="19.5" x14ac:dyDescent="0.3">
      <c r="B23" s="88" t="s">
        <v>7</v>
      </c>
      <c r="C23" s="12"/>
      <c r="D23" s="61"/>
      <c r="E23" s="15"/>
      <c r="G23" s="34"/>
    </row>
    <row r="24" spans="2:7" ht="19.5" x14ac:dyDescent="0.3">
      <c r="B24" s="6" t="s">
        <v>74</v>
      </c>
      <c r="C24" s="11"/>
      <c r="D24" s="6"/>
      <c r="E24" s="14"/>
      <c r="G24" s="34"/>
    </row>
    <row r="25" spans="2:7" ht="19.5" x14ac:dyDescent="0.3">
      <c r="B25" s="6"/>
      <c r="C25" s="11"/>
      <c r="D25" s="6"/>
      <c r="E25" s="14"/>
      <c r="G25" s="34"/>
    </row>
    <row r="26" spans="2:7" ht="20.25" x14ac:dyDescent="0.3">
      <c r="B26" s="101" t="s">
        <v>9</v>
      </c>
      <c r="C26" s="101"/>
      <c r="D26" s="73">
        <v>4715964.3499999996</v>
      </c>
      <c r="E26" s="75"/>
      <c r="F26" s="66"/>
      <c r="G26" s="34"/>
    </row>
    <row r="27" spans="2:7" ht="20.25" x14ac:dyDescent="0.3">
      <c r="B27" s="16" t="s">
        <v>10</v>
      </c>
      <c r="C27" s="17"/>
      <c r="D27" s="76">
        <v>1551216.05</v>
      </c>
      <c r="E27" s="77">
        <f>+D26-D27</f>
        <v>3164748.3</v>
      </c>
      <c r="F27" s="66"/>
      <c r="G27" s="34"/>
    </row>
    <row r="28" spans="2:7" ht="20.25" x14ac:dyDescent="0.3">
      <c r="B28" s="16"/>
      <c r="C28" s="68"/>
      <c r="D28" s="73"/>
      <c r="E28" s="77"/>
      <c r="F28" s="32"/>
      <c r="G28" s="34"/>
    </row>
    <row r="29" spans="2:7" ht="20.25" x14ac:dyDescent="0.3">
      <c r="B29" s="101" t="s">
        <v>63</v>
      </c>
      <c r="C29" s="101"/>
      <c r="D29" s="78">
        <f>8472299.35+5470.19</f>
        <v>8477769.5399999991</v>
      </c>
      <c r="E29" s="77"/>
      <c r="F29" s="67"/>
      <c r="G29" s="34"/>
    </row>
    <row r="30" spans="2:7" ht="20.25" x14ac:dyDescent="0.3">
      <c r="B30" s="16" t="s">
        <v>10</v>
      </c>
      <c r="C30" s="17"/>
      <c r="D30" s="76">
        <f>4796102.4+592.49</f>
        <v>4796694.8900000006</v>
      </c>
      <c r="E30" s="77">
        <f>+D29-D30</f>
        <v>3681074.6499999985</v>
      </c>
      <c r="G30" s="34"/>
    </row>
    <row r="31" spans="2:7" ht="20.25" x14ac:dyDescent="0.3">
      <c r="B31" s="16"/>
      <c r="C31" s="17"/>
      <c r="D31" s="73"/>
      <c r="E31" s="77"/>
      <c r="G31" s="34"/>
    </row>
    <row r="32" spans="2:7" ht="20.25" x14ac:dyDescent="0.3">
      <c r="B32" s="16"/>
      <c r="C32" s="17"/>
      <c r="D32" s="73"/>
      <c r="E32" s="77"/>
      <c r="F32" s="32"/>
      <c r="G32" s="34"/>
    </row>
    <row r="33" spans="2:7" ht="20.25" x14ac:dyDescent="0.3">
      <c r="B33" s="20" t="s">
        <v>11</v>
      </c>
      <c r="C33" s="17"/>
      <c r="D33" s="73">
        <f>39783.41+36126.13+92985.46+3127.08+35865.78</f>
        <v>207887.86</v>
      </c>
      <c r="E33" s="77"/>
      <c r="F33" s="32"/>
      <c r="G33" s="34"/>
    </row>
    <row r="34" spans="2:7" ht="20.25" x14ac:dyDescent="0.3">
      <c r="B34" s="16" t="s">
        <v>10</v>
      </c>
      <c r="C34" s="17"/>
      <c r="D34" s="76">
        <f>8523.19+17452.8+24598.8+677.32+13312.33+0.18</f>
        <v>64564.619999999995</v>
      </c>
      <c r="E34" s="77">
        <f>+D33-D34</f>
        <v>143323.24</v>
      </c>
      <c r="F34" s="32"/>
      <c r="G34" s="34"/>
    </row>
    <row r="35" spans="2:7" ht="20.25" x14ac:dyDescent="0.3">
      <c r="B35" s="16"/>
      <c r="C35" s="17"/>
      <c r="D35" s="78"/>
      <c r="E35" s="77"/>
      <c r="F35" s="32"/>
      <c r="G35" s="34"/>
    </row>
    <row r="36" spans="2:7" ht="20.25" x14ac:dyDescent="0.3">
      <c r="B36" s="20" t="s">
        <v>81</v>
      </c>
      <c r="C36" s="17"/>
      <c r="D36" s="73"/>
      <c r="E36" s="77">
        <v>-272</v>
      </c>
      <c r="F36" s="32"/>
      <c r="G36" s="34"/>
    </row>
    <row r="37" spans="2:7" ht="26.25" customHeight="1" x14ac:dyDescent="0.3">
      <c r="B37" s="61" t="s">
        <v>12</v>
      </c>
      <c r="C37" s="12"/>
      <c r="D37" s="79"/>
      <c r="E37" s="75">
        <f>SUM(E27:E36)</f>
        <v>6988874.1899999985</v>
      </c>
      <c r="F37" s="32"/>
      <c r="G37" s="34"/>
    </row>
    <row r="38" spans="2:7" ht="21" thickBot="1" x14ac:dyDescent="0.35">
      <c r="B38" s="61" t="s">
        <v>13</v>
      </c>
      <c r="C38" s="12"/>
      <c r="D38" s="80"/>
      <c r="E38" s="81">
        <f>+E21+E37</f>
        <v>9935530.5599999987</v>
      </c>
      <c r="G38" s="34"/>
    </row>
    <row r="39" spans="2:7" ht="21" thickTop="1" x14ac:dyDescent="0.3">
      <c r="B39" s="61"/>
      <c r="C39" s="12"/>
      <c r="D39" s="79"/>
      <c r="E39" s="82"/>
      <c r="G39" s="34"/>
    </row>
    <row r="40" spans="2:7" ht="19.5" x14ac:dyDescent="0.3">
      <c r="B40" s="61" t="s">
        <v>14</v>
      </c>
      <c r="C40" s="12"/>
      <c r="D40" s="69"/>
      <c r="E40" s="22"/>
      <c r="F40" s="70"/>
      <c r="G40" s="34"/>
    </row>
    <row r="41" spans="2:7" ht="19.5" x14ac:dyDescent="0.3">
      <c r="B41" s="61"/>
      <c r="C41" s="12"/>
      <c r="D41" s="61"/>
      <c r="E41" s="92"/>
      <c r="G41" s="34"/>
    </row>
    <row r="42" spans="2:7" ht="19.5" x14ac:dyDescent="0.3">
      <c r="B42" s="61" t="s">
        <v>15</v>
      </c>
      <c r="C42" s="12"/>
      <c r="D42" s="61"/>
      <c r="E42" s="5"/>
      <c r="G42" s="34"/>
    </row>
    <row r="43" spans="2:7" ht="24.75" x14ac:dyDescent="0.3">
      <c r="B43" s="6" t="s">
        <v>16</v>
      </c>
      <c r="C43" s="11"/>
      <c r="D43" s="6"/>
      <c r="E43" s="83">
        <v>867500</v>
      </c>
      <c r="G43" s="34"/>
    </row>
    <row r="44" spans="2:7" ht="20.25" x14ac:dyDescent="0.3">
      <c r="B44" s="61" t="s">
        <v>17</v>
      </c>
      <c r="C44" s="12"/>
      <c r="D44" s="61"/>
      <c r="E44" s="75"/>
      <c r="G44" s="34"/>
    </row>
    <row r="45" spans="2:7" ht="20.25" x14ac:dyDescent="0.3">
      <c r="B45" s="61" t="s">
        <v>18</v>
      </c>
      <c r="C45" s="12"/>
      <c r="D45" s="61"/>
      <c r="E45" s="75">
        <f>+E43</f>
        <v>867500</v>
      </c>
      <c r="G45" s="34"/>
    </row>
    <row r="46" spans="2:7" ht="20.25" x14ac:dyDescent="0.3">
      <c r="B46" s="61" t="s">
        <v>19</v>
      </c>
      <c r="C46" s="12"/>
      <c r="D46" s="61"/>
      <c r="E46" s="84">
        <f>+E44+E45</f>
        <v>867500</v>
      </c>
      <c r="G46" s="34"/>
    </row>
    <row r="47" spans="2:7" ht="20.25" x14ac:dyDescent="0.3">
      <c r="B47" s="61"/>
      <c r="C47" s="12"/>
      <c r="D47" s="61"/>
      <c r="E47" s="82"/>
      <c r="G47" s="34"/>
    </row>
    <row r="48" spans="2:7" ht="20.25" x14ac:dyDescent="0.3">
      <c r="B48" s="61" t="s">
        <v>20</v>
      </c>
      <c r="C48" s="12"/>
      <c r="D48" s="61"/>
      <c r="E48" s="75"/>
      <c r="G48" s="34"/>
    </row>
    <row r="49" spans="1:9" ht="20.25" x14ac:dyDescent="0.3">
      <c r="B49" s="6" t="s">
        <v>21</v>
      </c>
      <c r="C49" s="24"/>
      <c r="D49" s="6"/>
      <c r="E49" s="85">
        <f>+E38-E46</f>
        <v>9068030.5599999987</v>
      </c>
      <c r="G49" s="34"/>
    </row>
    <row r="50" spans="1:9" ht="20.25" x14ac:dyDescent="0.3">
      <c r="B50" s="61" t="s">
        <v>22</v>
      </c>
      <c r="C50" s="12"/>
      <c r="D50" s="61"/>
      <c r="E50" s="86">
        <f>SUM(E49:E49)</f>
        <v>9068030.5599999987</v>
      </c>
      <c r="G50" s="34"/>
    </row>
    <row r="51" spans="1:9" ht="21" thickBot="1" x14ac:dyDescent="0.35">
      <c r="B51" s="61" t="s">
        <v>23</v>
      </c>
      <c r="C51" s="12"/>
      <c r="D51" s="61"/>
      <c r="E51" s="87">
        <f>+E46+E50</f>
        <v>9935530.5599999987</v>
      </c>
      <c r="G51" s="34"/>
    </row>
    <row r="52" spans="1:9" ht="20.25" thickTop="1" x14ac:dyDescent="0.3">
      <c r="B52" s="61"/>
      <c r="C52" s="61"/>
      <c r="D52" s="61"/>
      <c r="E52" s="28"/>
      <c r="G52" s="34"/>
    </row>
    <row r="53" spans="1:9" ht="19.5" x14ac:dyDescent="0.3">
      <c r="B53" s="61"/>
      <c r="C53" s="61"/>
      <c r="D53" s="61"/>
      <c r="E53" s="22"/>
      <c r="G53" s="34"/>
    </row>
    <row r="54" spans="1:9" ht="16.5" x14ac:dyDescent="0.25">
      <c r="B54" s="61"/>
      <c r="C54" s="61"/>
      <c r="D54" s="61"/>
      <c r="E54" s="22"/>
    </row>
    <row r="55" spans="1:9" ht="16.5" x14ac:dyDescent="0.25">
      <c r="B55" s="61"/>
      <c r="C55" s="61"/>
      <c r="D55" s="61"/>
      <c r="E55" s="22"/>
    </row>
    <row r="56" spans="1:9" ht="16.5" x14ac:dyDescent="0.25">
      <c r="B56" s="61"/>
      <c r="C56" s="61"/>
      <c r="D56" s="61"/>
      <c r="E56" s="22"/>
    </row>
    <row r="57" spans="1:9" ht="16.5" x14ac:dyDescent="0.25">
      <c r="B57" s="61"/>
      <c r="C57" s="61"/>
      <c r="D57" s="61"/>
      <c r="E57" s="22"/>
    </row>
    <row r="58" spans="1:9" ht="16.5" x14ac:dyDescent="0.25">
      <c r="B58" s="61"/>
      <c r="C58" s="61"/>
      <c r="D58" s="61"/>
      <c r="E58" s="22"/>
    </row>
    <row r="59" spans="1:9" s="30" customFormat="1" ht="19.5" customHeight="1" x14ac:dyDescent="0.25">
      <c r="A59" s="93" t="s">
        <v>82</v>
      </c>
      <c r="C59" s="94" t="s">
        <v>83</v>
      </c>
      <c r="E59" s="94" t="s">
        <v>84</v>
      </c>
      <c r="F59" s="95"/>
      <c r="H59" s="29"/>
    </row>
    <row r="60" spans="1:9" s="30" customFormat="1" ht="19.5" x14ac:dyDescent="0.3">
      <c r="A60" s="96" t="s">
        <v>85</v>
      </c>
      <c r="C60" s="97" t="s">
        <v>61</v>
      </c>
      <c r="E60" s="97" t="s">
        <v>86</v>
      </c>
      <c r="F60" s="95"/>
      <c r="H60" s="29"/>
      <c r="I60" s="29"/>
    </row>
    <row r="61" spans="1:9" customFormat="1" ht="19.5" customHeight="1" x14ac:dyDescent="0.25">
      <c r="A61" s="98" t="s">
        <v>87</v>
      </c>
      <c r="B61" s="29"/>
      <c r="C61" s="99" t="s">
        <v>27</v>
      </c>
      <c r="D61" s="1"/>
      <c r="E61" s="99" t="s">
        <v>88</v>
      </c>
      <c r="F61" s="95"/>
      <c r="G61" s="1"/>
      <c r="H61" s="1"/>
      <c r="I61" s="1"/>
    </row>
    <row r="62" spans="1:9" customFormat="1" ht="19.5" x14ac:dyDescent="0.3">
      <c r="A62" s="1"/>
      <c r="B62" s="38"/>
      <c r="C62" s="38"/>
      <c r="D62" s="34"/>
      <c r="E62" s="38"/>
      <c r="F62" s="34"/>
      <c r="G62" s="34"/>
      <c r="H62" s="1"/>
      <c r="I62" s="1"/>
    </row>
    <row r="63" spans="1:9" customFormat="1" ht="31.5" customHeight="1" x14ac:dyDescent="0.25">
      <c r="A63" s="1"/>
      <c r="B63" s="31"/>
      <c r="C63" s="31"/>
      <c r="D63" s="1"/>
      <c r="E63" s="31"/>
      <c r="F63" s="1"/>
      <c r="G63" s="1"/>
      <c r="H63" s="1"/>
      <c r="I63" s="1"/>
    </row>
    <row r="64" spans="1:9" ht="17.25" thickBot="1" x14ac:dyDescent="0.3">
      <c r="B64" s="58"/>
      <c r="C64" s="58"/>
      <c r="D64" s="58"/>
      <c r="E64" s="59"/>
      <c r="F64" s="60"/>
    </row>
    <row r="65" spans="2:6" ht="16.5" customHeight="1" x14ac:dyDescent="0.25">
      <c r="B65" s="102" t="s">
        <v>60</v>
      </c>
      <c r="C65" s="102"/>
      <c r="D65" s="102"/>
      <c r="E65" s="102"/>
      <c r="F65" s="102"/>
    </row>
    <row r="66" spans="2:6" x14ac:dyDescent="0.25">
      <c r="B66" s="103" t="s">
        <v>62</v>
      </c>
      <c r="C66" s="103"/>
      <c r="D66" s="103"/>
      <c r="E66" s="103"/>
      <c r="F66" s="103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D7FF7311-4D4C-417C-98EC-2D825FF0D4E4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ESTADO DE SITUACION ENERO</vt:lpstr>
      <vt:lpstr>Hoja1</vt:lpstr>
      <vt:lpstr>Hoja2</vt:lpstr>
      <vt:lpstr>ESTADO DE SITUACION FEBRERO </vt:lpstr>
      <vt:lpstr>ESTADO DE SITUACION MARZO</vt:lpstr>
      <vt:lpstr>ESTADO DE SITUACION ABRIL </vt:lpstr>
      <vt:lpstr>ESTADO DE SITUACION MAYO 2021</vt:lpstr>
      <vt:lpstr>ESTADO DE SITUACION JUNIO 2021</vt:lpstr>
      <vt:lpstr>ESTADO DE SITUACION JULIO 2021</vt:lpstr>
      <vt:lpstr>ESTADO DE SITUACION AGOSTO 2021</vt:lpstr>
      <vt:lpstr>ESTADO DE SITUACION SEPTIEMBRE </vt:lpstr>
      <vt:lpstr>ESTADO DE SITUACION OCT. 2021</vt:lpstr>
      <vt:lpstr>ESTADO DE SITUACION NOV. 2021</vt:lpstr>
      <vt:lpstr>ESTADO DE SITUACION DIC 2021</vt:lpstr>
      <vt:lpstr>ESTADO DE SITUACION ENERO 2022 </vt:lpstr>
      <vt:lpstr>ESTADO DE SITUACION FEBRERO2022</vt:lpstr>
      <vt:lpstr>ESTADO DE SITUACION MARZO 2022</vt:lpstr>
      <vt:lpstr>ESTADO DE SITUACION NOV 2022</vt:lpstr>
      <vt:lpstr>'ESTADO DE SITUACION ABRIL '!Área_de_impresión</vt:lpstr>
      <vt:lpstr>'ESTADO DE SITUACION AGOSTO 2021'!Área_de_impresión</vt:lpstr>
      <vt:lpstr>'ESTADO DE SITUACION DIC 2021'!Área_de_impresión</vt:lpstr>
      <vt:lpstr>'ESTADO DE SITUACION ENERO'!Área_de_impresión</vt:lpstr>
      <vt:lpstr>'ESTADO DE SITUACION ENERO 2022 '!Área_de_impresión</vt:lpstr>
      <vt:lpstr>'ESTADO DE SITUACION FEBRERO '!Área_de_impresión</vt:lpstr>
      <vt:lpstr>'ESTADO DE SITUACION FEBRERO2022'!Área_de_impresión</vt:lpstr>
      <vt:lpstr>'ESTADO DE SITUACION JULIO 2021'!Área_de_impresión</vt:lpstr>
      <vt:lpstr>'ESTADO DE SITUACION JUNIO 2021'!Área_de_impresión</vt:lpstr>
      <vt:lpstr>'ESTADO DE SITUACION MARZO'!Área_de_impresión</vt:lpstr>
      <vt:lpstr>'ESTADO DE SITUACION MARZO 2022'!Área_de_impresión</vt:lpstr>
      <vt:lpstr>'ESTADO DE SITUACION MAYO 2021'!Área_de_impresión</vt:lpstr>
      <vt:lpstr>'ESTADO DE SITUACION NOV 2022'!Área_de_impresión</vt:lpstr>
      <vt:lpstr>'ESTADO DE SITUACION NOV. 2021'!Área_de_impresión</vt:lpstr>
      <vt:lpstr>'ESTADO DE SITUACION OCT. 2021'!Área_de_impresión</vt:lpstr>
      <vt:lpstr>'ESTADO DE SITUACION SEPTIEMBRE 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2022-12-09T15:15:54Z</cp:lastPrinted>
  <dcterms:created xsi:type="dcterms:W3CDTF">2019-11-01T14:34:03Z</dcterms:created>
  <dcterms:modified xsi:type="dcterms:W3CDTF">2022-12-19T17:31:09Z</dcterms:modified>
</cp:coreProperties>
</file>