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12. DICIEMBRE 2022\"/>
    </mc:Choice>
  </mc:AlternateContent>
  <xr:revisionPtr revIDLastSave="0" documentId="13_ncr:1_{17F0EF47-6B96-4D69-A052-482ED54808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" sheetId="6" r:id="rId1"/>
    <sheet name="Hoja1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6" l="1"/>
  <c r="D64" i="6"/>
  <c r="R57" i="6"/>
  <c r="E56" i="6"/>
  <c r="D62" i="6"/>
  <c r="D61" i="6"/>
  <c r="D60" i="6"/>
  <c r="D58" i="6"/>
  <c r="D57" i="6"/>
  <c r="D38" i="6"/>
  <c r="D37" i="6"/>
  <c r="D36" i="6"/>
  <c r="D35" i="6"/>
  <c r="D34" i="6"/>
  <c r="D33" i="6"/>
  <c r="D32" i="6"/>
  <c r="D31" i="6"/>
  <c r="E20" i="6"/>
  <c r="D29" i="6"/>
  <c r="D28" i="6"/>
  <c r="D27" i="6"/>
  <c r="D26" i="6"/>
  <c r="D25" i="6"/>
  <c r="D24" i="6"/>
  <c r="D23" i="6"/>
  <c r="D22" i="6"/>
  <c r="D21" i="6"/>
  <c r="C20" i="6"/>
  <c r="D15" i="6"/>
  <c r="C15" i="6"/>
  <c r="E15" i="6" s="1"/>
  <c r="D19" i="6"/>
  <c r="D17" i="6"/>
  <c r="D16" i="6"/>
  <c r="R58" i="6"/>
  <c r="R59" i="6"/>
  <c r="R60" i="6"/>
  <c r="R61" i="6"/>
  <c r="R62" i="6"/>
  <c r="R63" i="6"/>
  <c r="R64" i="6"/>
  <c r="R65" i="6"/>
  <c r="R32" i="6"/>
  <c r="R33" i="6"/>
  <c r="R34" i="6"/>
  <c r="R35" i="6"/>
  <c r="R36" i="6"/>
  <c r="R37" i="6"/>
  <c r="R38" i="6"/>
  <c r="R31" i="6"/>
  <c r="R22" i="6"/>
  <c r="R23" i="6"/>
  <c r="R24" i="6"/>
  <c r="R25" i="6"/>
  <c r="R26" i="6"/>
  <c r="R27" i="6"/>
  <c r="R28" i="6"/>
  <c r="R29" i="6"/>
  <c r="R21" i="6"/>
  <c r="R17" i="6"/>
  <c r="R18" i="6"/>
  <c r="R19" i="6"/>
  <c r="R16" i="6"/>
  <c r="P15" i="6"/>
  <c r="Q15" i="6"/>
  <c r="Q20" i="6"/>
  <c r="Q30" i="6"/>
  <c r="Q48" i="6"/>
  <c r="Q56" i="6"/>
  <c r="Q66" i="6"/>
  <c r="Q71" i="6"/>
  <c r="E3" i="7"/>
  <c r="E2" i="7"/>
  <c r="P20" i="6"/>
  <c r="P30" i="6"/>
  <c r="P48" i="6"/>
  <c r="P56" i="6"/>
  <c r="P66" i="6"/>
  <c r="P71" i="6"/>
  <c r="O15" i="6"/>
  <c r="O20" i="6"/>
  <c r="O30" i="6"/>
  <c r="O48" i="6"/>
  <c r="O56" i="6"/>
  <c r="O66" i="6"/>
  <c r="O71" i="6"/>
  <c r="N15" i="6"/>
  <c r="N20" i="6"/>
  <c r="N30" i="6"/>
  <c r="N48" i="6"/>
  <c r="N56" i="6"/>
  <c r="N66" i="6"/>
  <c r="N71" i="6"/>
  <c r="R46" i="6"/>
  <c r="R47" i="6"/>
  <c r="R48" i="6"/>
  <c r="R66" i="6"/>
  <c r="R71" i="6"/>
  <c r="M15" i="6"/>
  <c r="M20" i="6"/>
  <c r="M30" i="6"/>
  <c r="M48" i="6"/>
  <c r="M66" i="6"/>
  <c r="M71" i="6"/>
  <c r="L15" i="6"/>
  <c r="L20" i="6"/>
  <c r="L30" i="6"/>
  <c r="L48" i="6"/>
  <c r="L56" i="6"/>
  <c r="L66" i="6"/>
  <c r="L71" i="6"/>
  <c r="L89" i="6"/>
  <c r="K15" i="6"/>
  <c r="K20" i="6"/>
  <c r="K30" i="6"/>
  <c r="K48" i="6"/>
  <c r="K56" i="6"/>
  <c r="K66" i="6"/>
  <c r="K71" i="6"/>
  <c r="K89" i="6"/>
  <c r="J15" i="6"/>
  <c r="J20" i="6"/>
  <c r="J30" i="6"/>
  <c r="J48" i="6"/>
  <c r="J56" i="6"/>
  <c r="J66" i="6"/>
  <c r="J71" i="6"/>
  <c r="I20" i="6"/>
  <c r="E59" i="6"/>
  <c r="E63" i="6"/>
  <c r="E65" i="6"/>
  <c r="D40" i="6"/>
  <c r="E40" i="6" s="1"/>
  <c r="C30" i="6"/>
  <c r="E89" i="6"/>
  <c r="I15" i="6"/>
  <c r="I30" i="6"/>
  <c r="I45" i="6"/>
  <c r="I44" i="6" s="1"/>
  <c r="I43" i="6" s="1"/>
  <c r="I42" i="6" s="1"/>
  <c r="I41" i="6" s="1"/>
  <c r="I40" i="6" s="1"/>
  <c r="I39" i="6" s="1"/>
  <c r="I48" i="6"/>
  <c r="I56" i="6"/>
  <c r="I66" i="6"/>
  <c r="I74" i="6"/>
  <c r="I71" i="6" s="1"/>
  <c r="I81" i="6"/>
  <c r="I84" i="6"/>
  <c r="D89" i="6"/>
  <c r="R87" i="6"/>
  <c r="F87" i="6"/>
  <c r="C87" i="6"/>
  <c r="R84" i="6"/>
  <c r="H84" i="6"/>
  <c r="G84" i="6"/>
  <c r="F84" i="6"/>
  <c r="C84" i="6"/>
  <c r="R81" i="6"/>
  <c r="H81" i="6"/>
  <c r="G81" i="6"/>
  <c r="F81" i="6"/>
  <c r="C81" i="6"/>
  <c r="H74" i="6"/>
  <c r="H71" i="6" s="1"/>
  <c r="G74" i="6"/>
  <c r="G71" i="6" s="1"/>
  <c r="F74" i="6"/>
  <c r="F71" i="6" s="1"/>
  <c r="H66" i="6"/>
  <c r="G66" i="6"/>
  <c r="F66" i="6"/>
  <c r="H56" i="6"/>
  <c r="G56" i="6"/>
  <c r="C56" i="6"/>
  <c r="H48" i="6"/>
  <c r="G48" i="6"/>
  <c r="F48" i="6"/>
  <c r="C48" i="6"/>
  <c r="H45" i="6"/>
  <c r="H44" i="6" s="1"/>
  <c r="H43" i="6" s="1"/>
  <c r="H42" i="6" s="1"/>
  <c r="H41" i="6" s="1"/>
  <c r="H40" i="6" s="1"/>
  <c r="H39" i="6" s="1"/>
  <c r="G45" i="6"/>
  <c r="G44" i="6" s="1"/>
  <c r="G43" i="6" s="1"/>
  <c r="G42" i="6" s="1"/>
  <c r="G41" i="6" s="1"/>
  <c r="G40" i="6" s="1"/>
  <c r="G39" i="6" s="1"/>
  <c r="F45" i="6"/>
  <c r="C39" i="6"/>
  <c r="D39" i="6" s="1"/>
  <c r="E39" i="6" s="1"/>
  <c r="H30" i="6"/>
  <c r="G30" i="6"/>
  <c r="F30" i="6"/>
  <c r="H20" i="6"/>
  <c r="G20" i="6"/>
  <c r="F20" i="6"/>
  <c r="H15" i="6"/>
  <c r="G15" i="6"/>
  <c r="F15" i="6"/>
  <c r="F56" i="6" l="1"/>
  <c r="D79" i="6"/>
  <c r="D20" i="6"/>
  <c r="Q14" i="6"/>
  <c r="Q79" i="6"/>
  <c r="Q90" i="6" s="1"/>
  <c r="R56" i="6"/>
  <c r="R45" i="6"/>
  <c r="P14" i="6"/>
  <c r="R15" i="6"/>
  <c r="P79" i="6"/>
  <c r="P90" i="6" s="1"/>
  <c r="O14" i="6"/>
  <c r="O79" i="6"/>
  <c r="O90" i="6" s="1"/>
  <c r="N14" i="6"/>
  <c r="N79" i="6"/>
  <c r="N90" i="6" s="1"/>
  <c r="M79" i="6"/>
  <c r="M90" i="6" s="1"/>
  <c r="R30" i="6"/>
  <c r="R20" i="6"/>
  <c r="M14" i="6"/>
  <c r="L79" i="6"/>
  <c r="L90" i="6" s="1"/>
  <c r="L14" i="6"/>
  <c r="R80" i="6"/>
  <c r="K14" i="6"/>
  <c r="K79" i="6"/>
  <c r="K90" i="6" s="1"/>
  <c r="J79" i="6"/>
  <c r="J14" i="6"/>
  <c r="J89" i="6"/>
  <c r="I80" i="6"/>
  <c r="I89" i="6"/>
  <c r="I14" i="6"/>
  <c r="I79" i="6"/>
  <c r="C80" i="6"/>
  <c r="C79" i="6"/>
  <c r="E79" i="6" s="1"/>
  <c r="G89" i="6"/>
  <c r="H80" i="6"/>
  <c r="G80" i="6"/>
  <c r="F80" i="6"/>
  <c r="C14" i="6"/>
  <c r="E14" i="6" s="1"/>
  <c r="H89" i="6"/>
  <c r="G79" i="6"/>
  <c r="H14" i="6"/>
  <c r="C89" i="6"/>
  <c r="F89" i="6"/>
  <c r="R89" i="6"/>
  <c r="H79" i="6"/>
  <c r="G14" i="6"/>
  <c r="F44" i="6"/>
  <c r="R44" i="6" s="1"/>
  <c r="J90" i="6" l="1"/>
  <c r="I90" i="6"/>
  <c r="D90" i="6"/>
  <c r="G90" i="6"/>
  <c r="C90" i="6"/>
  <c r="H90" i="6"/>
  <c r="F43" i="6"/>
  <c r="R43" i="6" s="1"/>
  <c r="E90" i="6" l="1"/>
  <c r="F42" i="6"/>
  <c r="R42" i="6" s="1"/>
  <c r="F41" i="6" l="1"/>
  <c r="R41" i="6" s="1"/>
  <c r="F40" i="6" l="1"/>
  <c r="R40" i="6" s="1"/>
  <c r="R39" i="6" s="1"/>
  <c r="R14" i="6" l="1"/>
  <c r="R79" i="6"/>
  <c r="F39" i="6"/>
  <c r="R90" i="6" l="1"/>
  <c r="F14" i="6"/>
  <c r="F79" i="6"/>
  <c r="F90" i="6" s="1"/>
  <c r="D30" i="6" l="1"/>
  <c r="E30" i="6" s="1"/>
</calcChain>
</file>

<file path=xl/sharedStrings.xml><?xml version="1.0" encoding="utf-8"?>
<sst xmlns="http://schemas.openxmlformats.org/spreadsheetml/2006/main" count="105" uniqueCount="105">
  <si>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</si>
  <si>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</si>
  <si>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</si>
  <si>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</si>
  <si>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</si>
  <si>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</si>
  <si>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</si>
  <si>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</si>
  <si>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</si>
  <si>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</si>
  <si>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</si>
  <si>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</si>
  <si>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</si>
  <si>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</si>
  <si>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</si>
  <si>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</si>
  <si>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</si>
  <si>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</si>
  <si>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</si>
  <si>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</si>
  <si>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</si>
  <si>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</si>
  <si>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</si>
  <si>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</si>
  <si>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</si>
  <si>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</si>
  <si>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</si>
  <si>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</si>
  <si>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</si>
  <si>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</si>
  <si>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</si>
  <si>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</si>
  <si>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</si>
  <si>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</si>
  <si>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</si>
  <si>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</si>
  <si>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</si>
  <si>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</si>
  <si>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</si>
  <si>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</si>
  <si>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</si>
  <si>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</si>
  <si>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</si>
  <si>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</si>
  <si>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</si>
  <si>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</si>
  <si>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</si>
  <si>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</si>
  <si>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</si>
  <si>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</si>
  <si>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</si>
  <si>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</si>
  <si>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</si>
  <si>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</si>
  <si>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</si>
  <si>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</si>
  <si>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</si>
  <si>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</si>
  <si>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</si>
  <si>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</si>
  <si>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</si>
  <si>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</si>
  <si>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</si>
  <si>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</si>
  <si>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</si>
  <si>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</si>
  <si>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</si>
  <si>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</si>
  <si>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</si>
  <si>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</si>
  <si>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</si>
  <si>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</si>
  <si>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</si>
  <si>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</si>
  <si>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</si>
  <si>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</si>
  <si>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</si>
  <si>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</si>
  <si>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</si>
  <si>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</si>
  <si>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</si>
  <si>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</si>
  <si>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</si>
  <si>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</si>
  <si>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</si>
  <si>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</si>
  <si>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</si>
  <si>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</si>
  <si>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</si>
  <si>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</si>
  <si>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</si>
  <si>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</si>
  <si>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</si>
  <si>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</si>
  <si>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</si>
  <si>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</si>
  <si>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</si>
  <si>
    <t>Julio</t>
  </si>
  <si>
    <t>Agosto</t>
  </si>
  <si>
    <t>Septiembre</t>
  </si>
  <si>
    <t>Octubre</t>
  </si>
  <si>
    <t>Noviembre</t>
  </si>
  <si>
    <t>ZAPATOS</t>
  </si>
  <si>
    <t>PLANCHA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</si>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</sst>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2"/>
      <color indexed="8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 vertical="center" wrapText="1" indent="2"/>
    </xf>
    <xf numFmtId="49" fontId="3" fillId="0" borderId="0" xfId="0" applyNumberFormat="1" applyFont="1" applyAlignment="1">
      <alignment horizontal="left" vertical="center" wrapText="1" indent="2"/>
    </xf>
    <xf numFmtId="49" fontId="11" fillId="0" borderId="0" xfId="0" applyNumberFormat="1" applyFont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13" fillId="0" borderId="0" xfId="1" applyFont="1" applyFill="1" applyAlignment="1">
      <alignment horizontal="right"/>
    </xf>
    <xf numFmtId="49" fontId="14" fillId="0" borderId="21" xfId="0" applyNumberFormat="1" applyFont="1" applyBorder="1" applyAlignment="1">
      <alignment horizontal="left" vertical="center"/>
    </xf>
    <xf numFmtId="164" fontId="14" fillId="0" borderId="25" xfId="0" applyNumberFormat="1" applyFont="1" applyBorder="1" applyAlignment="1">
      <alignment horizontal="right" vertical="center"/>
    </xf>
    <xf numFmtId="164" fontId="14" fillId="0" borderId="26" xfId="1" applyFont="1" applyBorder="1" applyAlignment="1">
      <alignment horizontal="right" vertical="center"/>
    </xf>
    <xf numFmtId="164" fontId="14" fillId="0" borderId="27" xfId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 indent="1"/>
    </xf>
    <xf numFmtId="164" fontId="14" fillId="0" borderId="2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2"/>
    </xf>
    <xf numFmtId="164" fontId="15" fillId="0" borderId="15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6" xfId="1" applyFont="1" applyBorder="1" applyAlignment="1">
      <alignment horizontal="right"/>
    </xf>
    <xf numFmtId="164" fontId="14" fillId="0" borderId="12" xfId="1" applyFont="1" applyBorder="1" applyAlignment="1">
      <alignment horizontal="right"/>
    </xf>
    <xf numFmtId="164" fontId="14" fillId="0" borderId="4" xfId="1" applyFont="1" applyBorder="1" applyAlignment="1">
      <alignment horizontal="right"/>
    </xf>
    <xf numFmtId="164" fontId="14" fillId="0" borderId="20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164" fontId="15" fillId="0" borderId="11" xfId="0" applyNumberFormat="1" applyFont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2" fontId="14" fillId="0" borderId="9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left" vertical="center" wrapText="1" indent="2"/>
    </xf>
    <xf numFmtId="164" fontId="14" fillId="0" borderId="28" xfId="0" applyNumberFormat="1" applyFont="1" applyBorder="1" applyAlignment="1">
      <alignment horizontal="right" vertical="center"/>
    </xf>
    <xf numFmtId="164" fontId="14" fillId="0" borderId="29" xfId="0" applyNumberFormat="1" applyFont="1" applyBorder="1" applyAlignment="1">
      <alignment horizontal="right" vertical="center"/>
    </xf>
    <xf numFmtId="2" fontId="14" fillId="0" borderId="12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/>
    </xf>
    <xf numFmtId="49" fontId="14" fillId="3" borderId="22" xfId="0" applyNumberFormat="1" applyFont="1" applyFill="1" applyBorder="1" applyAlignment="1">
      <alignment horizontal="left" vertical="center" wrapText="1"/>
    </xf>
    <xf numFmtId="164" fontId="14" fillId="3" borderId="18" xfId="0" applyNumberFormat="1" applyFont="1" applyFill="1" applyBorder="1" applyAlignment="1">
      <alignment horizontal="right" vertical="center"/>
    </xf>
    <xf numFmtId="164" fontId="14" fillId="3" borderId="2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3"/>
    </xf>
    <xf numFmtId="49" fontId="14" fillId="3" borderId="8" xfId="0" applyNumberFormat="1" applyFont="1" applyFill="1" applyBorder="1" applyAlignment="1">
      <alignment horizontal="left" vertical="center" wrapText="1"/>
    </xf>
    <xf numFmtId="164" fontId="15" fillId="3" borderId="14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horizontal="right" vertical="center"/>
    </xf>
    <xf numFmtId="164" fontId="15" fillId="3" borderId="31" xfId="0" applyNumberFormat="1" applyFont="1" applyFill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64" fontId="14" fillId="2" borderId="18" xfId="1" applyFont="1" applyFill="1" applyBorder="1" applyAlignment="1">
      <alignment horizontal="right" vertical="center"/>
    </xf>
    <xf numFmtId="164" fontId="14" fillId="2" borderId="2" xfId="1" applyFont="1" applyFill="1" applyBorder="1" applyAlignment="1">
      <alignment horizontal="right" vertical="center"/>
    </xf>
    <xf numFmtId="164" fontId="14" fillId="2" borderId="17" xfId="1" applyFont="1" applyFill="1" applyBorder="1" applyAlignment="1">
      <alignment horizontal="right" vertical="center"/>
    </xf>
    <xf numFmtId="164" fontId="14" fillId="2" borderId="3" xfId="1" applyFont="1" applyFill="1" applyBorder="1" applyAlignment="1">
      <alignment horizontal="right" vertical="center"/>
    </xf>
    <xf numFmtId="165" fontId="9" fillId="0" borderId="0" xfId="0" applyNumberFormat="1" applyFont="1"/>
    <xf numFmtId="164" fontId="15" fillId="0" borderId="6" xfId="1" applyFont="1" applyBorder="1" applyAlignment="1">
      <alignment horizontal="right"/>
    </xf>
    <xf numFmtId="164" fontId="15" fillId="0" borderId="4" xfId="1" applyFont="1" applyBorder="1" applyAlignment="1">
      <alignment horizontal="right"/>
    </xf>
    <xf numFmtId="164" fontId="16" fillId="0" borderId="0" xfId="1" applyFont="1"/>
    <xf numFmtId="164" fontId="17" fillId="0" borderId="0" xfId="1" applyFont="1"/>
    <xf numFmtId="49" fontId="5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164" fontId="9" fillId="0" borderId="0" xfId="1" applyFont="1"/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1074083</xdr:colOff>
      <xdr:row>0</xdr:row>
      <xdr:rowOff>11205</xdr:rowOff>
    </xdr:from>
    <xdr:to>
      <xdr:col>11</xdr:col>
      <xdr:colOff>264465</xdr:colOff>
      <xdr:row>11</xdr:row>
      <xdr:rowOff>123264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9936" y="11205"/>
          <a:ext cx="8636941" cy="22075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109</xdr:row>
      <xdr:rowOff>171450</xdr:rowOff>
    </xdr:from>
    <xdr:to>
      <xdr:col>1</xdr:col>
      <xdr:colOff>2028825</xdr:colOff>
      <xdr:row>111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433886</xdr:colOff>
      <xdr:row>104</xdr:row>
      <xdr:rowOff>168089</xdr:rowOff>
    </xdr:from>
    <xdr:to>
      <xdr:col>11</xdr:col>
      <xdr:colOff>592591</xdr:colOff>
      <xdr:row>121</xdr:row>
      <xdr:rowOff>57151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886" y="69711795"/>
          <a:ext cx="8182117" cy="3127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sheetPr>
    <pageSetUpPr fitToPage="1"/>
  </sheetPr>
  <dimension ref="B9:R117"/>
  <sheetViews>
    <sheetView showGridLines="0" tabSelected="1" view="pageBreakPreview" topLeftCell="F1" zoomScale="70" zoomScaleNormal="89" zoomScaleSheetLayoutView="70" workbookViewId="0">
      <selection activeCell="F58" sqref="F58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customWidth="1"/>
    <col min="4" max="4" width="20.140625" style="1" customWidth="1"/>
    <col min="5" max="5" width="21.28515625" style="1" customWidth="1"/>
    <col min="6" max="10" width="20.140625" style="1" customWidth="1"/>
    <col min="11" max="15" width="19.42578125" style="1" customWidth="1"/>
    <col min="16" max="16" width="22.140625" style="1" customWidth="1"/>
    <col min="17" max="17" width="21.28515625" style="1" customWidth="1"/>
    <col min="18" max="18" width="21.85546875" style="1" bestFit="1" customWidth="1"/>
    <col min="19" max="16384" width="11.42578125" style="1"/>
  </cols>
  <sheetData>
    <row r="9" spans="2:18" x14ac:dyDescent="0.25">
      <c r="C9" s="69"/>
      <c r="M9" s="69"/>
      <c r="N9" s="69"/>
      <c r="O9" s="69"/>
      <c r="P9" s="69"/>
      <c r="Q9" s="69"/>
    </row>
    <row r="10" spans="2:18" x14ac:dyDescent="0.25">
      <c r="D10" s="76"/>
      <c r="M10" s="69"/>
      <c r="N10" s="69"/>
      <c r="O10" s="69"/>
      <c r="P10" s="69"/>
      <c r="Q10" s="69"/>
    </row>
    <row r="11" spans="2:18" x14ac:dyDescent="0.25">
      <c r="D11" s="69"/>
    </row>
    <row r="12" spans="2:18" ht="15.75" thickBot="1" x14ac:dyDescent="0.3"/>
    <row r="13" spans="2:18" ht="37.5" x14ac:dyDescent="0.25">
      <c r="B13" s="5" t="s">
        <v>0</v>
      </c>
      <c r="C13" s="8" t="s">
        <v>86</v>
      </c>
      <c r="D13" s="8" t="s">
        <v>87</v>
      </c>
      <c r="E13" s="7" t="s">
        <v>94</v>
      </c>
      <c r="F13" s="7" t="s">
        <v>1</v>
      </c>
      <c r="G13" s="8" t="s">
        <v>89</v>
      </c>
      <c r="H13" s="7" t="s">
        <v>90</v>
      </c>
      <c r="I13" s="6" t="s">
        <v>93</v>
      </c>
      <c r="J13" s="8" t="s">
        <v>95</v>
      </c>
      <c r="K13" s="11" t="s">
        <v>96</v>
      </c>
      <c r="L13" s="11" t="s">
        <v>97</v>
      </c>
      <c r="M13" s="11" t="s">
        <v>98</v>
      </c>
      <c r="N13" s="11" t="s">
        <v>99</v>
      </c>
      <c r="O13" s="11" t="s">
        <v>100</v>
      </c>
      <c r="P13" s="11" t="s">
        <v>101</v>
      </c>
      <c r="Q13" s="11" t="s">
        <v>104</v>
      </c>
      <c r="R13" s="10" t="s">
        <v>88</v>
      </c>
    </row>
    <row r="14" spans="2:18" ht="24" customHeight="1" x14ac:dyDescent="0.25">
      <c r="B14" s="14" t="s">
        <v>2</v>
      </c>
      <c r="C14" s="15">
        <f>SUM(C15+C20+C30+C39+C48+C56+C66+C71)</f>
        <v>78393676</v>
      </c>
      <c r="D14" s="16">
        <v>6882534</v>
      </c>
      <c r="E14" s="17">
        <f>+C14+D14</f>
        <v>85276210</v>
      </c>
      <c r="F14" s="18">
        <f t="shared" ref="F14:K14" si="0">+F15+F20+F30+F39+F48+F56+F66+F71+F74</f>
        <v>4702429.8899999997</v>
      </c>
      <c r="G14" s="19">
        <f t="shared" si="0"/>
        <v>4656961.25</v>
      </c>
      <c r="H14" s="18">
        <f t="shared" si="0"/>
        <v>4915008.1300000008</v>
      </c>
      <c r="I14" s="18">
        <f t="shared" si="0"/>
        <v>5222466.8500000006</v>
      </c>
      <c r="J14" s="18">
        <f t="shared" si="0"/>
        <v>4636164.3099999996</v>
      </c>
      <c r="K14" s="18">
        <f t="shared" si="0"/>
        <v>5720063.7699999996</v>
      </c>
      <c r="L14" s="18">
        <f t="shared" ref="L14:M14" si="1">+L15+L20+L30+L39+L48+L56+L66+L71+L74</f>
        <v>5748110.9500000002</v>
      </c>
      <c r="M14" s="18">
        <f t="shared" si="1"/>
        <v>6077666.1099999994</v>
      </c>
      <c r="N14" s="18">
        <f t="shared" ref="N14:O14" si="2">+N15+N20+N30+N39+N48+N56+N66+N71+N74</f>
        <v>5172203.68</v>
      </c>
      <c r="O14" s="18">
        <f t="shared" si="2"/>
        <v>9030709.959999999</v>
      </c>
      <c r="P14" s="18">
        <f t="shared" ref="P14:Q14" si="3">+P15+P20+P30+P39+P48+P56+P66+P71+P74</f>
        <v>16368167.23</v>
      </c>
      <c r="Q14" s="18">
        <f t="shared" si="3"/>
        <v>9228400.2199999988</v>
      </c>
      <c r="R14" s="20">
        <f>+R15+R20+R30+R39+R48+R56+R66+R71+R74</f>
        <v>81501998.060000002</v>
      </c>
    </row>
    <row r="15" spans="2:18" ht="61.5" thickBot="1" x14ac:dyDescent="0.3">
      <c r="B15" s="21" t="s">
        <v>3</v>
      </c>
      <c r="C15" s="22">
        <f>SUM(C16:C19)</f>
        <v>62710000</v>
      </c>
      <c r="D15" s="22">
        <f>SUM(D16:D19)</f>
        <v>564978.80999999773</v>
      </c>
      <c r="E15" s="22">
        <f>+C15+D15</f>
        <v>63274978.809999995</v>
      </c>
      <c r="F15" s="19">
        <f t="shared" ref="F15:K15" si="4">SUM(F16:F19)</f>
        <v>4547134.08</v>
      </c>
      <c r="G15" s="19">
        <f t="shared" si="4"/>
        <v>4518311.58</v>
      </c>
      <c r="H15" s="18">
        <f t="shared" si="4"/>
        <v>4575956.58</v>
      </c>
      <c r="I15" s="18">
        <f t="shared" si="4"/>
        <v>4511451.58</v>
      </c>
      <c r="J15" s="18">
        <f t="shared" si="4"/>
        <v>4397257.08</v>
      </c>
      <c r="K15" s="18">
        <f t="shared" si="4"/>
        <v>4384575.18</v>
      </c>
      <c r="L15" s="18">
        <f t="shared" ref="L15:M15" si="5">SUM(L16:L19)</f>
        <v>4536859.45</v>
      </c>
      <c r="M15" s="18">
        <f t="shared" si="5"/>
        <v>4406864.58</v>
      </c>
      <c r="N15" s="18">
        <f>SUM(N16:N19)</f>
        <v>4721564.53</v>
      </c>
      <c r="O15" s="18">
        <f>SUM(O16:O19)</f>
        <v>8541932.5299999993</v>
      </c>
      <c r="P15" s="18">
        <f>SUM(P16:P19)</f>
        <v>8543822.0700000003</v>
      </c>
      <c r="Q15" s="18">
        <f>SUM(Q16:Q19)</f>
        <v>5587360.0300000003</v>
      </c>
      <c r="R15" s="20">
        <f>SUM(R16:R19)</f>
        <v>63273089.269999996</v>
      </c>
    </row>
    <row r="16" spans="2:18" ht="40.5" x14ac:dyDescent="0.35">
      <c r="B16" s="23" t="s">
        <v>4</v>
      </c>
      <c r="C16" s="24">
        <v>52960000</v>
      </c>
      <c r="D16" s="25">
        <f>+E16-C16</f>
        <v>-4143729.9900000021</v>
      </c>
      <c r="E16" s="25">
        <v>48816270.009999998</v>
      </c>
      <c r="F16" s="26">
        <v>3763351</v>
      </c>
      <c r="G16" s="26">
        <v>3738351</v>
      </c>
      <c r="H16" s="27">
        <v>3788351</v>
      </c>
      <c r="I16" s="27">
        <v>3671684.33</v>
      </c>
      <c r="J16" s="27">
        <v>3633351</v>
      </c>
      <c r="K16" s="27">
        <v>3622351</v>
      </c>
      <c r="L16" s="27">
        <v>3774635.27</v>
      </c>
      <c r="M16" s="27">
        <v>3641684.33</v>
      </c>
      <c r="N16" s="27">
        <v>3904332</v>
      </c>
      <c r="O16" s="27">
        <v>3787350</v>
      </c>
      <c r="P16" s="27">
        <v>7726589.54</v>
      </c>
      <c r="Q16" s="27">
        <v>3762350</v>
      </c>
      <c r="R16" s="28">
        <f>SUM(F16:Q16)</f>
        <v>48814380.469999999</v>
      </c>
    </row>
    <row r="17" spans="2:18" ht="20.25" x14ac:dyDescent="0.35">
      <c r="B17" s="23" t="s">
        <v>5</v>
      </c>
      <c r="C17" s="29">
        <v>3450000</v>
      </c>
      <c r="D17" s="25">
        <f>+E17-C17</f>
        <v>4328950</v>
      </c>
      <c r="E17" s="25">
        <v>7778950</v>
      </c>
      <c r="F17" s="26">
        <v>220000</v>
      </c>
      <c r="G17" s="26">
        <v>220000</v>
      </c>
      <c r="H17" s="27">
        <v>220000</v>
      </c>
      <c r="I17" s="27">
        <v>290000</v>
      </c>
      <c r="J17" s="27">
        <v>220000</v>
      </c>
      <c r="K17" s="27">
        <v>220000</v>
      </c>
      <c r="L17" s="27">
        <v>220000</v>
      </c>
      <c r="M17" s="27">
        <v>220000</v>
      </c>
      <c r="N17" s="27">
        <v>250000</v>
      </c>
      <c r="O17" s="27">
        <v>4187350</v>
      </c>
      <c r="P17" s="27">
        <v>250000</v>
      </c>
      <c r="Q17" s="27">
        <v>1261600</v>
      </c>
      <c r="R17" s="28">
        <f t="shared" ref="R17:R19" si="6">SUM(F17:Q17)</f>
        <v>7778950</v>
      </c>
    </row>
    <row r="18" spans="2:18" ht="60.75" x14ac:dyDescent="0.35">
      <c r="B18" s="23" t="s">
        <v>6</v>
      </c>
      <c r="C18" s="30">
        <v>500000</v>
      </c>
      <c r="D18" s="25">
        <v>-500000</v>
      </c>
      <c r="E18" s="25">
        <v>0</v>
      </c>
      <c r="F18" s="26">
        <v>0</v>
      </c>
      <c r="G18" s="26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8">
        <f t="shared" si="6"/>
        <v>0</v>
      </c>
    </row>
    <row r="19" spans="2:18" ht="81.75" thickBot="1" x14ac:dyDescent="0.4">
      <c r="B19" s="23" t="s">
        <v>7</v>
      </c>
      <c r="C19" s="31">
        <v>5800000</v>
      </c>
      <c r="D19" s="25">
        <f>+E19-C19</f>
        <v>879758.79999999981</v>
      </c>
      <c r="E19" s="25">
        <v>6679758.7999999998</v>
      </c>
      <c r="F19" s="26">
        <v>563783.07999999996</v>
      </c>
      <c r="G19" s="26">
        <v>559960.57999999996</v>
      </c>
      <c r="H19" s="27">
        <v>567605.57999999996</v>
      </c>
      <c r="I19" s="27">
        <v>549767.25</v>
      </c>
      <c r="J19" s="27">
        <v>543906.07999999996</v>
      </c>
      <c r="K19" s="27">
        <v>542224.18000000005</v>
      </c>
      <c r="L19" s="27">
        <v>542224.18000000005</v>
      </c>
      <c r="M19" s="27">
        <v>545180.25</v>
      </c>
      <c r="N19" s="27">
        <v>567232.53</v>
      </c>
      <c r="O19" s="27">
        <v>567232.53</v>
      </c>
      <c r="P19" s="27">
        <v>567232.53</v>
      </c>
      <c r="Q19" s="27">
        <v>563410.03</v>
      </c>
      <c r="R19" s="28">
        <f t="shared" si="6"/>
        <v>6679758.8000000007</v>
      </c>
    </row>
    <row r="20" spans="2:18" ht="41.25" thickBot="1" x14ac:dyDescent="0.3">
      <c r="B20" s="21" t="s">
        <v>8</v>
      </c>
      <c r="C20" s="32">
        <f>SUM(C21:C29)</f>
        <v>5809442</v>
      </c>
      <c r="D20" s="32">
        <f>SUM(D21:D29)</f>
        <v>-1102476.1100000001</v>
      </c>
      <c r="E20" s="32">
        <f>+C20+D20</f>
        <v>4706965.8899999997</v>
      </c>
      <c r="F20" s="19">
        <f t="shared" ref="F20:K20" si="7">SUM(F21:F29)</f>
        <v>155295.81</v>
      </c>
      <c r="G20" s="19">
        <f t="shared" si="7"/>
        <v>138649.66999999998</v>
      </c>
      <c r="H20" s="18">
        <f t="shared" si="7"/>
        <v>291131.69</v>
      </c>
      <c r="I20" s="18">
        <f t="shared" si="7"/>
        <v>335492.07</v>
      </c>
      <c r="J20" s="18">
        <f t="shared" si="7"/>
        <v>147322.43</v>
      </c>
      <c r="K20" s="18">
        <f t="shared" si="7"/>
        <v>473654.12</v>
      </c>
      <c r="L20" s="18">
        <f t="shared" ref="L20:M20" si="8">SUM(L21:L29)</f>
        <v>491251.5</v>
      </c>
      <c r="M20" s="18">
        <f t="shared" si="8"/>
        <v>515308.17</v>
      </c>
      <c r="N20" s="18">
        <f t="shared" ref="N20:O20" si="9">SUM(N21:N29)</f>
        <v>247753.64</v>
      </c>
      <c r="O20" s="18">
        <f t="shared" si="9"/>
        <v>162210.67000000001</v>
      </c>
      <c r="P20" s="18">
        <f t="shared" ref="P20:Q20" si="10">SUM(P21:P29)</f>
        <v>512256.97</v>
      </c>
      <c r="Q20" s="18">
        <f t="shared" si="10"/>
        <v>1176718.5699999998</v>
      </c>
      <c r="R20" s="20">
        <f>SUM(R21:R29)</f>
        <v>4647045.3099999996</v>
      </c>
    </row>
    <row r="21" spans="2:18" ht="40.5" x14ac:dyDescent="0.35">
      <c r="B21" s="23" t="s">
        <v>9</v>
      </c>
      <c r="C21" s="24">
        <v>1839000</v>
      </c>
      <c r="D21" s="25">
        <f>+E21-C21</f>
        <v>-41246.219999999972</v>
      </c>
      <c r="E21" s="25">
        <v>1797753.78</v>
      </c>
      <c r="F21" s="26">
        <v>155295.81</v>
      </c>
      <c r="G21" s="26">
        <v>123149.67</v>
      </c>
      <c r="H21" s="27">
        <v>140021.69</v>
      </c>
      <c r="I21" s="27">
        <v>173314.4</v>
      </c>
      <c r="J21" s="27">
        <v>147322.43</v>
      </c>
      <c r="K21" s="27">
        <v>47617.440000000002</v>
      </c>
      <c r="L21" s="27">
        <v>241999.5</v>
      </c>
      <c r="M21" s="27">
        <v>172769.37</v>
      </c>
      <c r="N21" s="27">
        <v>216091.66</v>
      </c>
      <c r="O21" s="27">
        <v>138610.67000000001</v>
      </c>
      <c r="P21" s="27">
        <v>181908.71</v>
      </c>
      <c r="Q21" s="27"/>
      <c r="R21" s="28">
        <f>SUM(F21:Q21)</f>
        <v>1738101.3499999999</v>
      </c>
    </row>
    <row r="22" spans="2:18" ht="60.75" x14ac:dyDescent="0.35">
      <c r="B22" s="23" t="s">
        <v>10</v>
      </c>
      <c r="C22" s="29">
        <v>680442</v>
      </c>
      <c r="D22" s="25">
        <f>+E22-C22</f>
        <v>-62568</v>
      </c>
      <c r="E22" s="25">
        <v>617874</v>
      </c>
      <c r="F22" s="26">
        <v>0</v>
      </c>
      <c r="G22" s="26">
        <v>0</v>
      </c>
      <c r="H22" s="27">
        <v>0</v>
      </c>
      <c r="I22" s="27">
        <v>162177.67000000001</v>
      </c>
      <c r="J22" s="27"/>
      <c r="K22" s="27">
        <v>270198.17</v>
      </c>
      <c r="L22" s="27">
        <v>0</v>
      </c>
      <c r="M22" s="27">
        <v>0</v>
      </c>
      <c r="N22" s="27">
        <v>5541.98</v>
      </c>
      <c r="O22" s="27">
        <v>0</v>
      </c>
      <c r="P22" s="27">
        <v>0</v>
      </c>
      <c r="Q22" s="27">
        <v>179950</v>
      </c>
      <c r="R22" s="28">
        <f t="shared" ref="R22:R29" si="11">SUM(F22:Q22)</f>
        <v>617867.81999999995</v>
      </c>
    </row>
    <row r="23" spans="2:18" ht="20.25" x14ac:dyDescent="0.35">
      <c r="B23" s="23" t="s">
        <v>11</v>
      </c>
      <c r="C23" s="29">
        <v>600000</v>
      </c>
      <c r="D23" s="25">
        <f>+E23-C23</f>
        <v>-157900</v>
      </c>
      <c r="E23" s="25">
        <v>442100</v>
      </c>
      <c r="F23" s="26">
        <v>0</v>
      </c>
      <c r="G23" s="26">
        <v>15500</v>
      </c>
      <c r="H23" s="27">
        <v>89750</v>
      </c>
      <c r="I23" s="27">
        <v>0</v>
      </c>
      <c r="J23" s="27"/>
      <c r="K23" s="27">
        <v>73300</v>
      </c>
      <c r="L23" s="27">
        <v>108950</v>
      </c>
      <c r="M23" s="27"/>
      <c r="N23" s="27"/>
      <c r="O23" s="27"/>
      <c r="P23" s="27"/>
      <c r="Q23" s="27">
        <v>154600</v>
      </c>
      <c r="R23" s="28">
        <f t="shared" si="11"/>
        <v>442100</v>
      </c>
    </row>
    <row r="24" spans="2:18" ht="40.5" x14ac:dyDescent="0.35">
      <c r="B24" s="23" t="s">
        <v>12</v>
      </c>
      <c r="C24" s="30">
        <v>130000</v>
      </c>
      <c r="D24" s="25">
        <f>-C24</f>
        <v>-130000</v>
      </c>
      <c r="E24" s="25">
        <v>0</v>
      </c>
      <c r="F24" s="26">
        <v>0</v>
      </c>
      <c r="G24" s="26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8">
        <f t="shared" si="11"/>
        <v>0</v>
      </c>
    </row>
    <row r="25" spans="2:18" ht="40.5" x14ac:dyDescent="0.35">
      <c r="B25" s="23" t="s">
        <v>13</v>
      </c>
      <c r="C25" s="30">
        <v>10000</v>
      </c>
      <c r="D25" s="25">
        <f>+E25-C25</f>
        <v>590969.43999999994</v>
      </c>
      <c r="E25" s="25">
        <v>600969.43999999994</v>
      </c>
      <c r="F25" s="26">
        <v>0</v>
      </c>
      <c r="G25" s="26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600968.56999999995</v>
      </c>
      <c r="R25" s="28">
        <f t="shared" si="11"/>
        <v>600968.56999999995</v>
      </c>
    </row>
    <row r="26" spans="2:18" ht="20.25" x14ac:dyDescent="0.35">
      <c r="B26" s="23" t="s">
        <v>14</v>
      </c>
      <c r="C26" s="30">
        <v>300000</v>
      </c>
      <c r="D26" s="25">
        <f>+E26-C26</f>
        <v>116306.56</v>
      </c>
      <c r="E26" s="25">
        <v>416306.56</v>
      </c>
      <c r="F26" s="26">
        <v>0</v>
      </c>
      <c r="G26" s="26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243418.8</v>
      </c>
      <c r="N26" s="27"/>
      <c r="O26" s="27"/>
      <c r="P26" s="27">
        <v>172637.05</v>
      </c>
      <c r="Q26" s="27">
        <v>0</v>
      </c>
      <c r="R26" s="28">
        <f t="shared" si="11"/>
        <v>416055.85</v>
      </c>
    </row>
    <row r="27" spans="2:18" ht="121.5" x14ac:dyDescent="0.35">
      <c r="B27" s="23" t="s">
        <v>15</v>
      </c>
      <c r="C27" s="29">
        <v>480000</v>
      </c>
      <c r="D27" s="25">
        <f>+E27-C27</f>
        <v>-418139.99</v>
      </c>
      <c r="E27" s="25">
        <v>61860.01</v>
      </c>
      <c r="F27" s="26">
        <v>0</v>
      </c>
      <c r="G27" s="26">
        <v>0</v>
      </c>
      <c r="H27" s="27">
        <v>0</v>
      </c>
      <c r="I27" s="27">
        <v>0</v>
      </c>
      <c r="J27" s="27"/>
      <c r="K27" s="27">
        <v>5500.01</v>
      </c>
      <c r="L27" s="27">
        <v>0</v>
      </c>
      <c r="M27" s="27">
        <v>0</v>
      </c>
      <c r="N27" s="27">
        <v>6800</v>
      </c>
      <c r="O27" s="27">
        <v>23600</v>
      </c>
      <c r="P27" s="27"/>
      <c r="Q27" s="27">
        <v>25960</v>
      </c>
      <c r="R27" s="28">
        <f t="shared" si="11"/>
        <v>61860.01</v>
      </c>
    </row>
    <row r="28" spans="2:18" ht="101.25" x14ac:dyDescent="0.35">
      <c r="B28" s="23" t="s">
        <v>16</v>
      </c>
      <c r="C28" s="29">
        <v>1420000</v>
      </c>
      <c r="D28" s="25">
        <f>+E28-C28</f>
        <v>-851559.9</v>
      </c>
      <c r="E28" s="25">
        <v>568440.1</v>
      </c>
      <c r="F28" s="26"/>
      <c r="G28" s="26">
        <v>0</v>
      </c>
      <c r="H28" s="27">
        <v>0</v>
      </c>
      <c r="I28" s="27">
        <v>0</v>
      </c>
      <c r="J28" s="27">
        <v>0</v>
      </c>
      <c r="K28" s="27">
        <v>77038.5</v>
      </c>
      <c r="L28" s="27">
        <v>0</v>
      </c>
      <c r="M28" s="27">
        <v>99120</v>
      </c>
      <c r="N28" s="27">
        <v>19320</v>
      </c>
      <c r="O28" s="27">
        <v>0</v>
      </c>
      <c r="P28" s="27">
        <v>157711.21</v>
      </c>
      <c r="Q28" s="27">
        <v>215240</v>
      </c>
      <c r="R28" s="28">
        <f t="shared" si="11"/>
        <v>568429.71</v>
      </c>
    </row>
    <row r="29" spans="2:18" ht="61.5" thickBot="1" x14ac:dyDescent="0.4">
      <c r="B29" s="23" t="s">
        <v>17</v>
      </c>
      <c r="C29" s="31">
        <v>350000</v>
      </c>
      <c r="D29" s="25">
        <f>+E29-C29</f>
        <v>-148338</v>
      </c>
      <c r="E29" s="25">
        <v>201662</v>
      </c>
      <c r="F29" s="26">
        <v>0</v>
      </c>
      <c r="G29" s="26">
        <v>0</v>
      </c>
      <c r="H29" s="27">
        <v>61360</v>
      </c>
      <c r="I29" s="27">
        <v>0</v>
      </c>
      <c r="J29" s="27">
        <v>0</v>
      </c>
      <c r="K29" s="27">
        <v>0</v>
      </c>
      <c r="L29" s="27">
        <v>140302</v>
      </c>
      <c r="M29" s="27"/>
      <c r="N29" s="27"/>
      <c r="O29" s="27"/>
      <c r="P29" s="27"/>
      <c r="Q29" s="27">
        <v>0</v>
      </c>
      <c r="R29" s="28">
        <f t="shared" si="11"/>
        <v>201662</v>
      </c>
    </row>
    <row r="30" spans="2:18" ht="41.25" thickBot="1" x14ac:dyDescent="0.4">
      <c r="B30" s="21" t="s">
        <v>18</v>
      </c>
      <c r="C30" s="32">
        <f>SUM(C31:C38)</f>
        <v>6730000</v>
      </c>
      <c r="D30" s="32">
        <f>SUM(D31:D38)</f>
        <v>-174406.29000000015</v>
      </c>
      <c r="E30" s="32">
        <f>+C30+D30</f>
        <v>6555593.71</v>
      </c>
      <c r="F30" s="33">
        <f t="shared" ref="F30:R30" si="12">SUM(F31:F38)</f>
        <v>0</v>
      </c>
      <c r="G30" s="33">
        <f t="shared" si="12"/>
        <v>0</v>
      </c>
      <c r="H30" s="34">
        <f t="shared" si="12"/>
        <v>47919.86</v>
      </c>
      <c r="I30" s="34">
        <f t="shared" si="12"/>
        <v>375523.2</v>
      </c>
      <c r="J30" s="34">
        <f t="shared" si="12"/>
        <v>91584.8</v>
      </c>
      <c r="K30" s="34">
        <f t="shared" si="12"/>
        <v>861834.47</v>
      </c>
      <c r="L30" s="34">
        <f t="shared" ref="L30:M30" si="13">SUM(L31:L38)</f>
        <v>720000</v>
      </c>
      <c r="M30" s="34">
        <f t="shared" si="13"/>
        <v>1155493.3599999999</v>
      </c>
      <c r="N30" s="34">
        <f t="shared" ref="N30:O30" si="14">SUM(N31:N38)</f>
        <v>202885.51</v>
      </c>
      <c r="O30" s="34">
        <f t="shared" si="14"/>
        <v>105854</v>
      </c>
      <c r="P30" s="34">
        <f t="shared" ref="P30:Q30" si="15">SUM(P31:P38)</f>
        <v>1067184.19</v>
      </c>
      <c r="Q30" s="34">
        <f t="shared" si="15"/>
        <v>1851174.0000000002</v>
      </c>
      <c r="R30" s="35">
        <f t="shared" si="12"/>
        <v>6479453.3900000006</v>
      </c>
    </row>
    <row r="31" spans="2:18" ht="60.75" x14ac:dyDescent="0.35">
      <c r="B31" s="23" t="s">
        <v>19</v>
      </c>
      <c r="C31" s="24">
        <v>200000</v>
      </c>
      <c r="D31" s="25">
        <f>+E31-C31</f>
        <v>249117.76</v>
      </c>
      <c r="E31" s="25">
        <v>449117.76</v>
      </c>
      <c r="F31" s="26">
        <v>0</v>
      </c>
      <c r="G31" s="26">
        <v>0</v>
      </c>
      <c r="H31" s="27">
        <v>0</v>
      </c>
      <c r="I31" s="27"/>
      <c r="J31" s="27">
        <v>81012</v>
      </c>
      <c r="K31" s="27">
        <v>0</v>
      </c>
      <c r="L31" s="27">
        <v>0</v>
      </c>
      <c r="M31" s="27">
        <v>80255.509999999995</v>
      </c>
      <c r="N31" s="27"/>
      <c r="O31" s="27"/>
      <c r="P31" s="27">
        <v>152117.79999999999</v>
      </c>
      <c r="Q31" s="27">
        <v>129110.7</v>
      </c>
      <c r="R31" s="28">
        <f>SUM(F31:Q31)</f>
        <v>442496.01</v>
      </c>
    </row>
    <row r="32" spans="2:18" ht="40.5" x14ac:dyDescent="0.35">
      <c r="B32" s="23" t="s">
        <v>20</v>
      </c>
      <c r="C32" s="29">
        <v>350000</v>
      </c>
      <c r="D32" s="25">
        <f>+E32-C32</f>
        <v>199291.61</v>
      </c>
      <c r="E32" s="25">
        <v>549291.61</v>
      </c>
      <c r="F32" s="26">
        <v>0</v>
      </c>
      <c r="G32" s="26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99696.23</v>
      </c>
      <c r="N32" s="27">
        <v>25134</v>
      </c>
      <c r="O32" s="27">
        <v>69384</v>
      </c>
      <c r="P32" s="27">
        <v>0</v>
      </c>
      <c r="Q32" s="27">
        <v>298540</v>
      </c>
      <c r="R32" s="28">
        <f t="shared" ref="R32:R38" si="16">SUM(F32:Q32)</f>
        <v>492754.23</v>
      </c>
    </row>
    <row r="33" spans="2:18" ht="40.5" x14ac:dyDescent="0.35">
      <c r="B33" s="23" t="s">
        <v>76</v>
      </c>
      <c r="C33" s="29">
        <v>250000</v>
      </c>
      <c r="D33" s="25">
        <f>+E33-C33</f>
        <v>254196</v>
      </c>
      <c r="E33" s="25">
        <v>504196</v>
      </c>
      <c r="F33" s="26">
        <v>0</v>
      </c>
      <c r="G33" s="26">
        <v>0</v>
      </c>
      <c r="H33" s="27">
        <v>33647.699999999997</v>
      </c>
      <c r="I33" s="27">
        <v>107332.8</v>
      </c>
      <c r="J33" s="27"/>
      <c r="K33" s="27">
        <v>43902.37</v>
      </c>
      <c r="L33" s="27">
        <v>0</v>
      </c>
      <c r="M33" s="27">
        <v>71666.42</v>
      </c>
      <c r="N33" s="27"/>
      <c r="O33" s="27"/>
      <c r="P33" s="27">
        <v>41527.74</v>
      </c>
      <c r="Q33" s="27">
        <v>206117.68</v>
      </c>
      <c r="R33" s="28">
        <f t="shared" si="16"/>
        <v>504194.70999999996</v>
      </c>
    </row>
    <row r="34" spans="2:18" ht="40.5" x14ac:dyDescent="0.35">
      <c r="B34" s="23" t="s">
        <v>21</v>
      </c>
      <c r="C34" s="30">
        <v>60000</v>
      </c>
      <c r="D34" s="25">
        <f>+E34-C34</f>
        <v>-22024</v>
      </c>
      <c r="E34" s="25">
        <v>37976</v>
      </c>
      <c r="F34" s="26">
        <v>0</v>
      </c>
      <c r="G34" s="26">
        <v>0</v>
      </c>
      <c r="H34" s="27">
        <v>0</v>
      </c>
      <c r="I34" s="27">
        <v>0</v>
      </c>
      <c r="J34" s="27"/>
      <c r="K34" s="27"/>
      <c r="L34" s="27"/>
      <c r="M34" s="27">
        <v>35863.089999999997</v>
      </c>
      <c r="N34" s="27"/>
      <c r="O34" s="27"/>
      <c r="P34" s="27">
        <v>0</v>
      </c>
      <c r="Q34" s="27">
        <v>0</v>
      </c>
      <c r="R34" s="28">
        <f t="shared" si="16"/>
        <v>35863.089999999997</v>
      </c>
    </row>
    <row r="35" spans="2:18" ht="40.5" x14ac:dyDescent="0.35">
      <c r="B35" s="23" t="s">
        <v>77</v>
      </c>
      <c r="C35" s="30">
        <v>250000</v>
      </c>
      <c r="D35" s="25">
        <f>+E35-C35</f>
        <v>-184728.8</v>
      </c>
      <c r="E35" s="25">
        <v>65271.199999999997</v>
      </c>
      <c r="F35" s="26">
        <v>0</v>
      </c>
      <c r="G35" s="26">
        <v>0</v>
      </c>
      <c r="H35" s="27">
        <v>0</v>
      </c>
      <c r="I35" s="27">
        <v>5310</v>
      </c>
      <c r="J35" s="27"/>
      <c r="K35" s="27">
        <v>849.6</v>
      </c>
      <c r="L35" s="27">
        <v>0</v>
      </c>
      <c r="M35" s="27">
        <v>5428</v>
      </c>
      <c r="N35" s="27"/>
      <c r="O35" s="27"/>
      <c r="P35" s="27">
        <v>31683</v>
      </c>
      <c r="Q35" s="27">
        <v>22000</v>
      </c>
      <c r="R35" s="28">
        <f t="shared" si="16"/>
        <v>65270.6</v>
      </c>
    </row>
    <row r="36" spans="2:18" ht="81" x14ac:dyDescent="0.35">
      <c r="B36" s="23" t="s">
        <v>22</v>
      </c>
      <c r="C36" s="29">
        <v>150000</v>
      </c>
      <c r="D36" s="25">
        <f>+E36-C36</f>
        <v>-145108.9</v>
      </c>
      <c r="E36" s="25">
        <v>4891.1000000000004</v>
      </c>
      <c r="F36" s="26">
        <v>0</v>
      </c>
      <c r="G36" s="26">
        <v>0</v>
      </c>
      <c r="H36" s="26">
        <v>0</v>
      </c>
      <c r="I36" s="26">
        <v>0</v>
      </c>
      <c r="J36" s="26"/>
      <c r="K36" s="26"/>
      <c r="L36" s="26"/>
      <c r="M36" s="26">
        <v>4891.1000000000004</v>
      </c>
      <c r="N36" s="26"/>
      <c r="O36" s="26"/>
      <c r="P36" s="26">
        <v>0</v>
      </c>
      <c r="Q36" s="26">
        <v>0</v>
      </c>
      <c r="R36" s="28">
        <f t="shared" si="16"/>
        <v>4891.1000000000004</v>
      </c>
    </row>
    <row r="37" spans="2:18" ht="101.25" x14ac:dyDescent="0.35">
      <c r="B37" s="23" t="s">
        <v>23</v>
      </c>
      <c r="C37" s="29">
        <v>3670000</v>
      </c>
      <c r="D37" s="25">
        <f>+E37-C37</f>
        <v>-10461.850000000093</v>
      </c>
      <c r="E37" s="25">
        <v>3659538.15</v>
      </c>
      <c r="F37" s="26">
        <v>0</v>
      </c>
      <c r="G37" s="26">
        <v>0</v>
      </c>
      <c r="H37" s="26">
        <v>0</v>
      </c>
      <c r="I37" s="26">
        <v>0</v>
      </c>
      <c r="J37" s="26"/>
      <c r="K37" s="26">
        <v>720000</v>
      </c>
      <c r="L37" s="26">
        <v>720000</v>
      </c>
      <c r="M37" s="26">
        <v>744774.1</v>
      </c>
      <c r="N37" s="26"/>
      <c r="O37" s="26"/>
      <c r="P37" s="26">
        <v>720000</v>
      </c>
      <c r="Q37" s="26">
        <v>754764.05</v>
      </c>
      <c r="R37" s="28">
        <f t="shared" si="16"/>
        <v>3659538.1500000004</v>
      </c>
    </row>
    <row r="38" spans="2:18" ht="41.25" thickBot="1" x14ac:dyDescent="0.4">
      <c r="B38" s="23" t="s">
        <v>24</v>
      </c>
      <c r="C38" s="31">
        <v>1800000</v>
      </c>
      <c r="D38" s="25">
        <f>+E38-C38</f>
        <v>-514688.1100000001</v>
      </c>
      <c r="E38" s="25">
        <v>1285311.8899999999</v>
      </c>
      <c r="F38" s="26"/>
      <c r="G38" s="26"/>
      <c r="H38" s="26">
        <v>14272.16</v>
      </c>
      <c r="I38" s="26">
        <v>262880.40000000002</v>
      </c>
      <c r="J38" s="26">
        <v>10572.8</v>
      </c>
      <c r="K38" s="26">
        <v>97082.5</v>
      </c>
      <c r="L38" s="26">
        <v>0</v>
      </c>
      <c r="M38" s="26">
        <v>112918.91</v>
      </c>
      <c r="N38" s="26">
        <v>177751.51</v>
      </c>
      <c r="O38" s="26">
        <v>36470</v>
      </c>
      <c r="P38" s="26">
        <v>121855.65</v>
      </c>
      <c r="Q38" s="26">
        <v>440641.57</v>
      </c>
      <c r="R38" s="28">
        <f t="shared" si="16"/>
        <v>1274445.5</v>
      </c>
    </row>
    <row r="39" spans="2:18" ht="40.5" x14ac:dyDescent="0.35">
      <c r="B39" s="21" t="s">
        <v>25</v>
      </c>
      <c r="C39" s="36">
        <f>SUM(C40:C47)</f>
        <v>724234</v>
      </c>
      <c r="D39" s="36">
        <f>-C39</f>
        <v>-724234</v>
      </c>
      <c r="E39" s="36">
        <f>+C39+D39</f>
        <v>0</v>
      </c>
      <c r="F39" s="37">
        <f>SUM(F40:F47)</f>
        <v>0</v>
      </c>
      <c r="G39" s="37">
        <f>SUM(G40:G47)</f>
        <v>0</v>
      </c>
      <c r="H39" s="37">
        <f>SUM(H40:H47)</f>
        <v>0</v>
      </c>
      <c r="I39" s="37">
        <f>SUM(I40:I47)</f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8">
        <f>SUM(R40:R47)</f>
        <v>0</v>
      </c>
    </row>
    <row r="40" spans="2:18" ht="81" x14ac:dyDescent="0.35">
      <c r="B40" s="23" t="s">
        <v>26</v>
      </c>
      <c r="C40" s="30">
        <v>724234</v>
      </c>
      <c r="D40" s="39">
        <f>+-C40</f>
        <v>-724234</v>
      </c>
      <c r="E40" s="39">
        <f>+C40+D40</f>
        <v>0</v>
      </c>
      <c r="F40" s="26">
        <f t="shared" ref="F40:I45" si="17">-F41</f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8">
        <f>SUM(F40:K40)</f>
        <v>0</v>
      </c>
    </row>
    <row r="41" spans="2:18" ht="101.25" x14ac:dyDescent="0.35">
      <c r="B41" s="23" t="s">
        <v>27</v>
      </c>
      <c r="C41" s="40">
        <v>0</v>
      </c>
      <c r="D41" s="41">
        <v>0</v>
      </c>
      <c r="E41" s="41">
        <v>0</v>
      </c>
      <c r="F41" s="26">
        <f t="shared" si="17"/>
        <v>0</v>
      </c>
      <c r="G41" s="26">
        <f t="shared" si="17"/>
        <v>0</v>
      </c>
      <c r="H41" s="26">
        <f t="shared" si="17"/>
        <v>0</v>
      </c>
      <c r="I41" s="26">
        <f t="shared" si="17"/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8">
        <f t="shared" ref="R41:R47" si="18">SUM(F41:K41)</f>
        <v>0</v>
      </c>
    </row>
    <row r="42" spans="2:18" ht="101.25" x14ac:dyDescent="0.35">
      <c r="B42" s="23" t="s">
        <v>28</v>
      </c>
      <c r="C42" s="30">
        <v>0</v>
      </c>
      <c r="D42" s="25">
        <v>0</v>
      </c>
      <c r="E42" s="25">
        <v>0</v>
      </c>
      <c r="F42" s="26">
        <f t="shared" si="17"/>
        <v>0</v>
      </c>
      <c r="G42" s="26">
        <f t="shared" si="17"/>
        <v>0</v>
      </c>
      <c r="H42" s="26">
        <f t="shared" si="17"/>
        <v>0</v>
      </c>
      <c r="I42" s="26">
        <f t="shared" si="17"/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8">
        <f t="shared" si="18"/>
        <v>0</v>
      </c>
    </row>
    <row r="43" spans="2:18" ht="101.25" x14ac:dyDescent="0.35">
      <c r="B43" s="23" t="s">
        <v>29</v>
      </c>
      <c r="C43" s="30">
        <v>0</v>
      </c>
      <c r="D43" s="25">
        <v>0</v>
      </c>
      <c r="E43" s="25">
        <v>0</v>
      </c>
      <c r="F43" s="26">
        <f t="shared" si="17"/>
        <v>0</v>
      </c>
      <c r="G43" s="26">
        <f t="shared" si="17"/>
        <v>0</v>
      </c>
      <c r="H43" s="26">
        <f t="shared" si="17"/>
        <v>0</v>
      </c>
      <c r="I43" s="26">
        <f t="shared" si="17"/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8">
        <f t="shared" si="18"/>
        <v>0</v>
      </c>
    </row>
    <row r="44" spans="2:18" ht="121.5" x14ac:dyDescent="0.35">
      <c r="B44" s="23" t="s">
        <v>30</v>
      </c>
      <c r="C44" s="30">
        <v>0</v>
      </c>
      <c r="D44" s="25">
        <v>0</v>
      </c>
      <c r="E44" s="25">
        <v>0</v>
      </c>
      <c r="F44" s="26">
        <f t="shared" si="17"/>
        <v>0</v>
      </c>
      <c r="G44" s="26">
        <f t="shared" si="17"/>
        <v>0</v>
      </c>
      <c r="H44" s="26">
        <f t="shared" si="17"/>
        <v>0</v>
      </c>
      <c r="I44" s="26">
        <f t="shared" si="17"/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8">
        <f t="shared" si="18"/>
        <v>0</v>
      </c>
    </row>
    <row r="45" spans="2:18" ht="20.25" x14ac:dyDescent="0.35">
      <c r="B45" s="23" t="s">
        <v>31</v>
      </c>
      <c r="C45" s="30">
        <v>0</v>
      </c>
      <c r="D45" s="25">
        <v>0</v>
      </c>
      <c r="E45" s="25">
        <v>0</v>
      </c>
      <c r="F45" s="26">
        <f t="shared" si="17"/>
        <v>0</v>
      </c>
      <c r="G45" s="26">
        <f t="shared" si="17"/>
        <v>0</v>
      </c>
      <c r="H45" s="26">
        <f t="shared" si="17"/>
        <v>0</v>
      </c>
      <c r="I45" s="26">
        <f t="shared" si="17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8">
        <f t="shared" si="18"/>
        <v>0</v>
      </c>
    </row>
    <row r="46" spans="2:18" ht="81" x14ac:dyDescent="0.35">
      <c r="B46" s="23" t="s">
        <v>32</v>
      </c>
      <c r="C46" s="30">
        <v>0</v>
      </c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8">
        <f t="shared" si="18"/>
        <v>0</v>
      </c>
    </row>
    <row r="47" spans="2:18" ht="101.25" x14ac:dyDescent="0.35">
      <c r="B47" s="23" t="s">
        <v>33</v>
      </c>
      <c r="C47" s="30">
        <v>0</v>
      </c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8">
        <f t="shared" si="18"/>
        <v>0</v>
      </c>
    </row>
    <row r="48" spans="2:18" ht="40.5" x14ac:dyDescent="0.35">
      <c r="B48" s="21" t="s">
        <v>34</v>
      </c>
      <c r="C48" s="42">
        <f>SUM(C49:C55)</f>
        <v>0</v>
      </c>
      <c r="D48" s="42">
        <v>0</v>
      </c>
      <c r="E48" s="42">
        <v>0</v>
      </c>
      <c r="F48" s="37">
        <f t="shared" ref="F48:R48" si="19">F49+F50+F51-F52+F53+F54+F55</f>
        <v>0</v>
      </c>
      <c r="G48" s="37">
        <f t="shared" si="19"/>
        <v>0</v>
      </c>
      <c r="H48" s="37">
        <f t="shared" si="19"/>
        <v>0</v>
      </c>
      <c r="I48" s="37">
        <f t="shared" si="19"/>
        <v>0</v>
      </c>
      <c r="J48" s="37">
        <f t="shared" si="19"/>
        <v>0</v>
      </c>
      <c r="K48" s="37">
        <f t="shared" si="19"/>
        <v>0</v>
      </c>
      <c r="L48" s="37">
        <f t="shared" ref="L48:M48" si="20">L49+L50+L51-L52+L53+L54+L55</f>
        <v>0</v>
      </c>
      <c r="M48" s="37">
        <f t="shared" si="20"/>
        <v>0</v>
      </c>
      <c r="N48" s="37">
        <f t="shared" ref="N48:O48" si="21">N49+N50+N51-N52+N53+N54+N55</f>
        <v>0</v>
      </c>
      <c r="O48" s="37">
        <f t="shared" si="21"/>
        <v>0</v>
      </c>
      <c r="P48" s="37">
        <f t="shared" ref="P48:Q48" si="22">P49+P50+P51-P52+P53+P54+P55</f>
        <v>0</v>
      </c>
      <c r="Q48" s="37">
        <f t="shared" si="22"/>
        <v>0</v>
      </c>
      <c r="R48" s="38">
        <f t="shared" si="19"/>
        <v>0</v>
      </c>
    </row>
    <row r="49" spans="2:18" ht="81" x14ac:dyDescent="0.35">
      <c r="B49" s="23" t="s">
        <v>35</v>
      </c>
      <c r="C49" s="30">
        <v>0</v>
      </c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8">
        <v>0</v>
      </c>
    </row>
    <row r="50" spans="2:18" ht="101.25" x14ac:dyDescent="0.35">
      <c r="B50" s="43" t="s">
        <v>36</v>
      </c>
      <c r="C50" s="30">
        <v>0</v>
      </c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8">
        <v>0</v>
      </c>
    </row>
    <row r="51" spans="2:18" ht="101.25" x14ac:dyDescent="0.35">
      <c r="B51" s="23" t="s">
        <v>37</v>
      </c>
      <c r="C51" s="41">
        <v>0</v>
      </c>
      <c r="D51" s="25">
        <v>0</v>
      </c>
      <c r="E51" s="25">
        <v>0</v>
      </c>
      <c r="F51" s="26">
        <v>0</v>
      </c>
      <c r="G51" s="26"/>
      <c r="H51" s="26"/>
      <c r="I51" s="26"/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8">
        <v>0</v>
      </c>
    </row>
    <row r="52" spans="2:18" ht="101.25" x14ac:dyDescent="0.35">
      <c r="B52" s="23" t="s">
        <v>38</v>
      </c>
      <c r="C52" s="30">
        <v>0</v>
      </c>
      <c r="D52" s="25">
        <v>0</v>
      </c>
      <c r="E52" s="25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8">
        <v>0</v>
      </c>
    </row>
    <row r="53" spans="2:18" ht="121.5" x14ac:dyDescent="0.35">
      <c r="B53" s="23" t="s">
        <v>39</v>
      </c>
      <c r="C53" s="40">
        <v>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8">
        <v>0</v>
      </c>
    </row>
    <row r="54" spans="2:18" ht="81" x14ac:dyDescent="0.35">
      <c r="B54" s="23" t="s">
        <v>40</v>
      </c>
      <c r="C54" s="40">
        <v>0</v>
      </c>
      <c r="D54" s="25">
        <v>0</v>
      </c>
      <c r="E54" s="25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8">
        <v>0</v>
      </c>
    </row>
    <row r="55" spans="2:18" ht="102" thickBot="1" x14ac:dyDescent="0.4">
      <c r="B55" s="23" t="s">
        <v>41</v>
      </c>
      <c r="C55" s="41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8">
        <v>0</v>
      </c>
    </row>
    <row r="56" spans="2:18" ht="61.5" thickBot="1" x14ac:dyDescent="0.4">
      <c r="B56" s="21" t="s">
        <v>42</v>
      </c>
      <c r="C56" s="44">
        <f>SUM(C57:C65)</f>
        <v>2420000</v>
      </c>
      <c r="D56" s="32">
        <f>SUM(D57:D64)</f>
        <v>8318671.5899999999</v>
      </c>
      <c r="E56" s="45">
        <f>SUM(E57:E65)</f>
        <v>10738671.59</v>
      </c>
      <c r="F56" s="46">
        <f t="shared" ref="F56:K56" si="23">SUM(F57:F65)</f>
        <v>0</v>
      </c>
      <c r="G56" s="37">
        <f t="shared" si="23"/>
        <v>0</v>
      </c>
      <c r="H56" s="37">
        <f t="shared" si="23"/>
        <v>0</v>
      </c>
      <c r="I56" s="37">
        <f t="shared" si="23"/>
        <v>0</v>
      </c>
      <c r="J56" s="37">
        <f t="shared" si="23"/>
        <v>0</v>
      </c>
      <c r="K56" s="37">
        <f t="shared" si="23"/>
        <v>0</v>
      </c>
      <c r="L56" s="33">
        <f t="shared" ref="L56" si="24">SUM(L57:L65)</f>
        <v>0</v>
      </c>
      <c r="M56" s="37">
        <v>0</v>
      </c>
      <c r="N56" s="33">
        <f t="shared" ref="N56:O56" si="25">SUM(N57:N65)</f>
        <v>0</v>
      </c>
      <c r="O56" s="33">
        <f t="shared" si="25"/>
        <v>220712.76</v>
      </c>
      <c r="P56" s="33">
        <f t="shared" ref="P56:Q56" si="26">SUM(P57:P65)</f>
        <v>6244904</v>
      </c>
      <c r="Q56" s="33">
        <f t="shared" si="26"/>
        <v>613147.62</v>
      </c>
      <c r="R56" s="35">
        <f>SUM(R57:R65)</f>
        <v>7102410.0899999999</v>
      </c>
    </row>
    <row r="57" spans="2:18" ht="40.5" x14ac:dyDescent="0.35">
      <c r="B57" s="23" t="s">
        <v>43</v>
      </c>
      <c r="C57" s="24">
        <v>550000</v>
      </c>
      <c r="D57" s="25">
        <f>+E57-C57</f>
        <v>480994</v>
      </c>
      <c r="E57" s="25">
        <v>1030994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/>
      <c r="M57" s="26">
        <v>23645.71</v>
      </c>
      <c r="N57" s="70"/>
      <c r="O57" s="70">
        <v>103853.17</v>
      </c>
      <c r="P57" s="70">
        <v>0</v>
      </c>
      <c r="Q57" s="70">
        <v>239899.37</v>
      </c>
      <c r="R57" s="71">
        <f>SUM(F57:Q57)</f>
        <v>367398.25</v>
      </c>
    </row>
    <row r="58" spans="2:18" ht="101.25" x14ac:dyDescent="0.35">
      <c r="B58" s="23" t="s">
        <v>78</v>
      </c>
      <c r="C58" s="29">
        <v>150000</v>
      </c>
      <c r="D58" s="25">
        <f>+E58-C58</f>
        <v>73240.59</v>
      </c>
      <c r="E58" s="25">
        <v>223240.59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70"/>
      <c r="O58" s="70">
        <v>116859.59</v>
      </c>
      <c r="P58" s="70">
        <v>0</v>
      </c>
      <c r="Q58" s="70">
        <v>99592</v>
      </c>
      <c r="R58" s="71">
        <f t="shared" ref="R58:R65" si="27">SUM(F58:Q58)</f>
        <v>216451.59</v>
      </c>
    </row>
    <row r="59" spans="2:18" ht="81" x14ac:dyDescent="0.35">
      <c r="B59" s="23" t="s">
        <v>44</v>
      </c>
      <c r="C59" s="30"/>
      <c r="D59" s="25">
        <v>0</v>
      </c>
      <c r="E59" s="25">
        <f t="shared" ref="E58:E65" si="28">+C59+D59</f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70">
        <v>0</v>
      </c>
      <c r="O59" s="70">
        <v>0</v>
      </c>
      <c r="P59" s="70">
        <v>0</v>
      </c>
      <c r="Q59" s="70">
        <v>0</v>
      </c>
      <c r="R59" s="71">
        <f t="shared" si="27"/>
        <v>0</v>
      </c>
    </row>
    <row r="60" spans="2:18" ht="101.25" x14ac:dyDescent="0.35">
      <c r="B60" s="23" t="s">
        <v>45</v>
      </c>
      <c r="C60" s="30">
        <v>1000000</v>
      </c>
      <c r="D60" s="25">
        <f>+E60-C60</f>
        <v>8357534</v>
      </c>
      <c r="E60" s="25">
        <v>9357534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70">
        <v>0</v>
      </c>
      <c r="P60" s="70">
        <v>6213870</v>
      </c>
      <c r="Q60" s="70">
        <v>198557.5</v>
      </c>
      <c r="R60" s="71">
        <f t="shared" si="27"/>
        <v>6412427.5</v>
      </c>
    </row>
    <row r="61" spans="2:18" ht="60.75" x14ac:dyDescent="0.35">
      <c r="B61" s="23" t="s">
        <v>46</v>
      </c>
      <c r="C61" s="29">
        <v>220000</v>
      </c>
      <c r="D61" s="25">
        <f>+E61-C61</f>
        <v>-124131</v>
      </c>
      <c r="E61" s="25">
        <v>95869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70">
        <v>0</v>
      </c>
      <c r="P61" s="70">
        <v>0</v>
      </c>
      <c r="Q61" s="70">
        <v>75098.75</v>
      </c>
      <c r="R61" s="71">
        <f t="shared" si="27"/>
        <v>75098.75</v>
      </c>
    </row>
    <row r="62" spans="2:18" ht="60.75" x14ac:dyDescent="0.35">
      <c r="B62" s="23" t="s">
        <v>47</v>
      </c>
      <c r="C62" s="30">
        <v>100000</v>
      </c>
      <c r="D62" s="25">
        <f>+E62-C62</f>
        <v>-68966</v>
      </c>
      <c r="E62" s="25">
        <v>31034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70">
        <v>0</v>
      </c>
      <c r="P62" s="70">
        <v>31034</v>
      </c>
      <c r="Q62" s="70">
        <v>0</v>
      </c>
      <c r="R62" s="71">
        <f t="shared" si="27"/>
        <v>31034</v>
      </c>
    </row>
    <row r="63" spans="2:18" ht="60.75" x14ac:dyDescent="0.35">
      <c r="B63" s="23" t="s">
        <v>48</v>
      </c>
      <c r="C63" s="30">
        <v>0</v>
      </c>
      <c r="D63" s="25">
        <v>0</v>
      </c>
      <c r="E63" s="25">
        <f t="shared" si="28"/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70">
        <v>0</v>
      </c>
      <c r="P63" s="70">
        <v>0</v>
      </c>
      <c r="Q63" s="70">
        <v>0</v>
      </c>
      <c r="R63" s="71">
        <f t="shared" si="27"/>
        <v>0</v>
      </c>
    </row>
    <row r="64" spans="2:18" ht="40.5" x14ac:dyDescent="0.35">
      <c r="B64" s="23" t="s">
        <v>49</v>
      </c>
      <c r="C64" s="30">
        <v>400000</v>
      </c>
      <c r="D64" s="25">
        <f>-C64</f>
        <v>-400000</v>
      </c>
      <c r="E64" s="25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70">
        <v>0</v>
      </c>
      <c r="P64" s="70">
        <v>0</v>
      </c>
      <c r="Q64" s="70">
        <v>0</v>
      </c>
      <c r="R64" s="71">
        <f t="shared" si="27"/>
        <v>0</v>
      </c>
    </row>
    <row r="65" spans="2:18" ht="81.75" thickBot="1" x14ac:dyDescent="0.4">
      <c r="B65" s="23" t="s">
        <v>50</v>
      </c>
      <c r="C65" s="31">
        <v>0</v>
      </c>
      <c r="D65" s="25">
        <v>0</v>
      </c>
      <c r="E65" s="25">
        <f t="shared" si="28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70">
        <v>0</v>
      </c>
      <c r="P65" s="70">
        <v>0</v>
      </c>
      <c r="Q65" s="70">
        <v>0</v>
      </c>
      <c r="R65" s="71">
        <f t="shared" si="27"/>
        <v>0</v>
      </c>
    </row>
    <row r="66" spans="2:18" ht="21" thickBot="1" x14ac:dyDescent="0.3">
      <c r="B66" s="21" t="s">
        <v>51</v>
      </c>
      <c r="C66" s="47">
        <v>0</v>
      </c>
      <c r="D66" s="47">
        <v>0</v>
      </c>
      <c r="E66" s="47">
        <v>0</v>
      </c>
      <c r="F66" s="48">
        <f t="shared" ref="F66:R66" si="29">SUM(F67:F70)</f>
        <v>0</v>
      </c>
      <c r="G66" s="48">
        <f t="shared" si="29"/>
        <v>0</v>
      </c>
      <c r="H66" s="48">
        <f t="shared" si="29"/>
        <v>0</v>
      </c>
      <c r="I66" s="48">
        <f t="shared" si="29"/>
        <v>0</v>
      </c>
      <c r="J66" s="48">
        <f t="shared" si="29"/>
        <v>0</v>
      </c>
      <c r="K66" s="48">
        <f t="shared" si="29"/>
        <v>0</v>
      </c>
      <c r="L66" s="48">
        <f t="shared" ref="L66:M66" si="30">SUM(L67:L70)</f>
        <v>0</v>
      </c>
      <c r="M66" s="48">
        <f t="shared" si="30"/>
        <v>0</v>
      </c>
      <c r="N66" s="48">
        <f t="shared" ref="N66:O66" si="31">SUM(N67:N70)</f>
        <v>0</v>
      </c>
      <c r="O66" s="48">
        <f t="shared" si="31"/>
        <v>0</v>
      </c>
      <c r="P66" s="48">
        <f t="shared" ref="P66:Q66" si="32">SUM(P67:P70)</f>
        <v>0</v>
      </c>
      <c r="Q66" s="48">
        <f t="shared" si="32"/>
        <v>0</v>
      </c>
      <c r="R66" s="49">
        <f t="shared" si="29"/>
        <v>0</v>
      </c>
    </row>
    <row r="67" spans="2:18" ht="40.5" x14ac:dyDescent="0.35">
      <c r="B67" s="23" t="s">
        <v>52</v>
      </c>
      <c r="C67" s="40">
        <v>0</v>
      </c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8">
        <v>0</v>
      </c>
    </row>
    <row r="68" spans="2:18" ht="40.5" x14ac:dyDescent="0.35">
      <c r="B68" s="23" t="s">
        <v>53</v>
      </c>
      <c r="C68" s="30">
        <v>0</v>
      </c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8">
        <v>0</v>
      </c>
    </row>
    <row r="69" spans="2:18" ht="81" x14ac:dyDescent="0.35">
      <c r="B69" s="23" t="s">
        <v>54</v>
      </c>
      <c r="C69" s="30">
        <v>0</v>
      </c>
      <c r="D69" s="25">
        <v>0</v>
      </c>
      <c r="E69" s="25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8">
        <v>0</v>
      </c>
    </row>
    <row r="70" spans="2:18" ht="122.25" thickBot="1" x14ac:dyDescent="0.4">
      <c r="B70" s="23" t="s">
        <v>55</v>
      </c>
      <c r="C70" s="31">
        <v>0</v>
      </c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8">
        <v>0</v>
      </c>
    </row>
    <row r="71" spans="2:18" ht="81.75" thickBot="1" x14ac:dyDescent="0.4">
      <c r="B71" s="21" t="s">
        <v>56</v>
      </c>
      <c r="C71" s="47">
        <v>0</v>
      </c>
      <c r="D71" s="47">
        <v>0</v>
      </c>
      <c r="E71" s="47">
        <v>0</v>
      </c>
      <c r="F71" s="37">
        <f t="shared" ref="F71:K71" si="33">SUM(F72:F78)</f>
        <v>0</v>
      </c>
      <c r="G71" s="37">
        <f t="shared" si="33"/>
        <v>0</v>
      </c>
      <c r="H71" s="37">
        <f t="shared" si="33"/>
        <v>0</v>
      </c>
      <c r="I71" s="37">
        <f t="shared" si="33"/>
        <v>0</v>
      </c>
      <c r="J71" s="37">
        <f t="shared" si="33"/>
        <v>0</v>
      </c>
      <c r="K71" s="37">
        <f t="shared" si="33"/>
        <v>0</v>
      </c>
      <c r="L71" s="37">
        <f t="shared" ref="L71:R71" si="34">SUM(L72:L78)</f>
        <v>0</v>
      </c>
      <c r="M71" s="37">
        <f t="shared" ref="M71:N71" si="35">SUM(M72:M78)</f>
        <v>0</v>
      </c>
      <c r="N71" s="37">
        <f t="shared" si="35"/>
        <v>0</v>
      </c>
      <c r="O71" s="37">
        <f t="shared" ref="O71:P71" si="36">SUM(O72:O78)</f>
        <v>0</v>
      </c>
      <c r="P71" s="37">
        <f t="shared" si="36"/>
        <v>0</v>
      </c>
      <c r="Q71" s="37">
        <f t="shared" ref="Q71" si="37">SUM(Q72:Q78)</f>
        <v>0</v>
      </c>
      <c r="R71" s="50">
        <f t="shared" si="34"/>
        <v>0</v>
      </c>
    </row>
    <row r="72" spans="2:18" ht="40.5" x14ac:dyDescent="0.35">
      <c r="B72" s="23" t="s">
        <v>57</v>
      </c>
      <c r="C72" s="40">
        <v>0</v>
      </c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8"/>
    </row>
    <row r="73" spans="2:18" ht="81" x14ac:dyDescent="0.35">
      <c r="B73" s="23" t="s">
        <v>58</v>
      </c>
      <c r="C73" s="30">
        <v>0</v>
      </c>
      <c r="D73" s="25">
        <v>0</v>
      </c>
      <c r="E73" s="25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8"/>
    </row>
    <row r="74" spans="2:18" ht="40.5" x14ac:dyDescent="0.35">
      <c r="B74" s="21" t="s">
        <v>59</v>
      </c>
      <c r="C74" s="30">
        <v>0</v>
      </c>
      <c r="D74" s="25">
        <v>0</v>
      </c>
      <c r="E74" s="25">
        <v>0</v>
      </c>
      <c r="F74" s="26">
        <f>F75+F76+F77-F78</f>
        <v>0</v>
      </c>
      <c r="G74" s="26">
        <f>G75+G76+G77-G78</f>
        <v>0</v>
      </c>
      <c r="H74" s="26">
        <f>H75+H76+H77-H78</f>
        <v>0</v>
      </c>
      <c r="I74" s="26">
        <f>I75+I76+I77-I78</f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8">
        <v>0</v>
      </c>
    </row>
    <row r="75" spans="2:18" ht="60.75" x14ac:dyDescent="0.35">
      <c r="B75" s="23" t="s">
        <v>60</v>
      </c>
      <c r="C75" s="30">
        <v>0</v>
      </c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8"/>
    </row>
    <row r="76" spans="2:18" ht="60.75" x14ac:dyDescent="0.35">
      <c r="B76" s="23" t="s">
        <v>61</v>
      </c>
      <c r="C76" s="30">
        <v>0</v>
      </c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8"/>
    </row>
    <row r="77" spans="2:18" ht="40.5" x14ac:dyDescent="0.35">
      <c r="B77" s="23" t="s">
        <v>62</v>
      </c>
      <c r="C77" s="30"/>
      <c r="D77" s="25">
        <v>0</v>
      </c>
      <c r="E77" s="25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8"/>
    </row>
    <row r="78" spans="2:18" ht="81.75" thickBot="1" x14ac:dyDescent="0.4">
      <c r="B78" s="23" t="s">
        <v>63</v>
      </c>
      <c r="C78" s="31">
        <v>0</v>
      </c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8">
        <v>0</v>
      </c>
    </row>
    <row r="79" spans="2:18" ht="21" thickBot="1" x14ac:dyDescent="0.3">
      <c r="B79" s="51" t="s">
        <v>64</v>
      </c>
      <c r="C79" s="52">
        <f>C15+C20+C30+C39+C48+C56+C66+C71+C74</f>
        <v>78393676</v>
      </c>
      <c r="D79" s="53">
        <f>+D14</f>
        <v>6882534</v>
      </c>
      <c r="E79" s="53">
        <f>+C79+D79</f>
        <v>85276210</v>
      </c>
      <c r="F79" s="54">
        <f t="shared" ref="F79:J79" si="38">F15+F20+F30+F39+F48+F56+F66+F71+F74</f>
        <v>4702429.8899999997</v>
      </c>
      <c r="G79" s="54">
        <f t="shared" si="38"/>
        <v>4656961.25</v>
      </c>
      <c r="H79" s="54">
        <f t="shared" si="38"/>
        <v>4915008.1300000008</v>
      </c>
      <c r="I79" s="54">
        <f t="shared" si="38"/>
        <v>5222466.8500000006</v>
      </c>
      <c r="J79" s="54">
        <f t="shared" si="38"/>
        <v>4636164.3099999996</v>
      </c>
      <c r="K79" s="54">
        <f t="shared" ref="K79:L79" si="39">K15+K20+K30+K39+K48+K56+K66+K71+K74</f>
        <v>5720063.7699999996</v>
      </c>
      <c r="L79" s="54">
        <f t="shared" si="39"/>
        <v>5748110.9500000002</v>
      </c>
      <c r="M79" s="54">
        <f t="shared" ref="M79:N79" si="40">M15+M20+M30+M39+M48+M56+M66+M71+M74</f>
        <v>6077666.1099999994</v>
      </c>
      <c r="N79" s="54">
        <f t="shared" si="40"/>
        <v>5172203.68</v>
      </c>
      <c r="O79" s="54">
        <f t="shared" ref="O79:P79" si="41">O15+O20+O30+O39+O48+O56+O66+O71+O74</f>
        <v>9030709.959999999</v>
      </c>
      <c r="P79" s="54">
        <f t="shared" si="41"/>
        <v>16368167.23</v>
      </c>
      <c r="Q79" s="54">
        <f t="shared" ref="Q79" si="42">Q15+Q20+Q30+Q39+Q48+Q56+Q66+Q71+Q74</f>
        <v>9228400.2199999988</v>
      </c>
      <c r="R79" s="54">
        <f>R15+R20+R30+R39+R48+R56+R66+R71+R74</f>
        <v>81501998.060000002</v>
      </c>
    </row>
    <row r="80" spans="2:18" ht="40.5" x14ac:dyDescent="0.35">
      <c r="B80" s="55" t="s">
        <v>65</v>
      </c>
      <c r="C80" s="24">
        <f t="shared" ref="C80:R80" si="43">C81+C84+C87</f>
        <v>0</v>
      </c>
      <c r="D80" s="27"/>
      <c r="E80" s="27"/>
      <c r="F80" s="26">
        <f t="shared" si="43"/>
        <v>0</v>
      </c>
      <c r="G80" s="26">
        <f t="shared" si="43"/>
        <v>0</v>
      </c>
      <c r="H80" s="26">
        <f t="shared" si="43"/>
        <v>0</v>
      </c>
      <c r="I80" s="26">
        <f t="shared" ref="I80" si="44">I81+I84+I87</f>
        <v>0</v>
      </c>
      <c r="J80" s="26">
        <v>0</v>
      </c>
      <c r="K80" s="26">
        <v>0</v>
      </c>
      <c r="L80" s="26">
        <v>0</v>
      </c>
      <c r="M80" s="56"/>
      <c r="N80" s="56"/>
      <c r="O80" s="56"/>
      <c r="P80" s="56"/>
      <c r="Q80" s="56"/>
      <c r="R80" s="28">
        <f t="shared" si="43"/>
        <v>0</v>
      </c>
    </row>
    <row r="81" spans="2:18" ht="60.75" x14ac:dyDescent="0.35">
      <c r="B81" s="21" t="s">
        <v>66</v>
      </c>
      <c r="C81" s="30">
        <f t="shared" ref="C81:R81" si="45">C82+C83</f>
        <v>0</v>
      </c>
      <c r="D81" s="25"/>
      <c r="E81" s="25"/>
      <c r="F81" s="41">
        <f t="shared" si="45"/>
        <v>0</v>
      </c>
      <c r="G81" s="41">
        <f t="shared" si="45"/>
        <v>0</v>
      </c>
      <c r="H81" s="41">
        <f t="shared" si="45"/>
        <v>0</v>
      </c>
      <c r="I81" s="41">
        <f t="shared" ref="I81" si="46">I82+I83</f>
        <v>0</v>
      </c>
      <c r="J81" s="26">
        <v>0</v>
      </c>
      <c r="K81" s="26">
        <v>0</v>
      </c>
      <c r="L81" s="26">
        <v>0</v>
      </c>
      <c r="M81" s="56"/>
      <c r="N81" s="56"/>
      <c r="O81" s="56"/>
      <c r="P81" s="56"/>
      <c r="Q81" s="56"/>
      <c r="R81" s="57">
        <f t="shared" si="45"/>
        <v>0</v>
      </c>
    </row>
    <row r="82" spans="2:18" ht="81" x14ac:dyDescent="0.35">
      <c r="B82" s="58" t="s">
        <v>67</v>
      </c>
      <c r="C82" s="29">
        <v>0</v>
      </c>
      <c r="D82" s="27"/>
      <c r="E82" s="27"/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56"/>
      <c r="N82" s="56"/>
      <c r="O82" s="56"/>
      <c r="P82" s="56"/>
      <c r="Q82" s="56"/>
      <c r="R82" s="28">
        <v>0</v>
      </c>
    </row>
    <row r="83" spans="2:18" ht="81" x14ac:dyDescent="0.35">
      <c r="B83" s="58" t="s">
        <v>68</v>
      </c>
      <c r="C83" s="29">
        <v>0</v>
      </c>
      <c r="D83" s="27"/>
      <c r="E83" s="27"/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56"/>
      <c r="N83" s="56"/>
      <c r="O83" s="56"/>
      <c r="P83" s="56"/>
      <c r="Q83" s="56"/>
      <c r="R83" s="28">
        <v>0</v>
      </c>
    </row>
    <row r="84" spans="2:18" ht="40.5" x14ac:dyDescent="0.35">
      <c r="B84" s="21" t="s">
        <v>69</v>
      </c>
      <c r="C84" s="30">
        <f>C85+C86</f>
        <v>0</v>
      </c>
      <c r="D84" s="25"/>
      <c r="E84" s="25"/>
      <c r="F84" s="41">
        <f t="shared" ref="F84:R84" si="47">F85+F86</f>
        <v>0</v>
      </c>
      <c r="G84" s="41">
        <f t="shared" si="47"/>
        <v>0</v>
      </c>
      <c r="H84" s="41">
        <f t="shared" si="47"/>
        <v>0</v>
      </c>
      <c r="I84" s="41">
        <f t="shared" ref="I84" si="48">I85+I86</f>
        <v>0</v>
      </c>
      <c r="J84" s="26">
        <v>0</v>
      </c>
      <c r="K84" s="26">
        <v>0</v>
      </c>
      <c r="L84" s="26">
        <v>0</v>
      </c>
      <c r="M84" s="56"/>
      <c r="N84" s="56"/>
      <c r="O84" s="56"/>
      <c r="P84" s="56"/>
      <c r="Q84" s="56"/>
      <c r="R84" s="57">
        <f t="shared" si="47"/>
        <v>0</v>
      </c>
    </row>
    <row r="85" spans="2:18" ht="60.75" x14ac:dyDescent="0.35">
      <c r="B85" s="58" t="s">
        <v>70</v>
      </c>
      <c r="C85" s="30">
        <v>0</v>
      </c>
      <c r="D85" s="25"/>
      <c r="E85" s="25"/>
      <c r="F85" s="41">
        <v>0</v>
      </c>
      <c r="G85" s="41">
        <v>0</v>
      </c>
      <c r="H85" s="41">
        <v>0</v>
      </c>
      <c r="I85" s="41">
        <v>0</v>
      </c>
      <c r="J85" s="26">
        <v>0</v>
      </c>
      <c r="K85" s="26">
        <v>0</v>
      </c>
      <c r="L85" s="26">
        <v>0</v>
      </c>
      <c r="M85" s="56"/>
      <c r="N85" s="56"/>
      <c r="O85" s="56"/>
      <c r="P85" s="56"/>
      <c r="Q85" s="56"/>
      <c r="R85" s="57">
        <v>0</v>
      </c>
    </row>
    <row r="86" spans="2:18" ht="60.75" x14ac:dyDescent="0.35">
      <c r="B86" s="58" t="s">
        <v>71</v>
      </c>
      <c r="C86" s="30">
        <v>0</v>
      </c>
      <c r="D86" s="25"/>
      <c r="E86" s="25"/>
      <c r="F86" s="41">
        <v>0</v>
      </c>
      <c r="G86" s="41">
        <v>0</v>
      </c>
      <c r="H86" s="41">
        <v>0</v>
      </c>
      <c r="I86" s="41">
        <v>0</v>
      </c>
      <c r="J86" s="26">
        <v>0</v>
      </c>
      <c r="K86" s="26">
        <v>0</v>
      </c>
      <c r="L86" s="26">
        <v>0</v>
      </c>
      <c r="M86" s="56"/>
      <c r="N86" s="56"/>
      <c r="O86" s="56"/>
      <c r="P86" s="56"/>
      <c r="Q86" s="56"/>
      <c r="R86" s="57">
        <v>0</v>
      </c>
    </row>
    <row r="87" spans="2:18" ht="60.75" x14ac:dyDescent="0.35">
      <c r="B87" s="21" t="s">
        <v>72</v>
      </c>
      <c r="C87" s="30">
        <f t="shared" ref="C87:R87" si="49">C88</f>
        <v>0</v>
      </c>
      <c r="D87" s="25"/>
      <c r="E87" s="25"/>
      <c r="F87" s="41">
        <f t="shared" si="49"/>
        <v>0</v>
      </c>
      <c r="G87" s="41">
        <v>0</v>
      </c>
      <c r="H87" s="25">
        <v>0</v>
      </c>
      <c r="I87" s="25">
        <v>0</v>
      </c>
      <c r="J87" s="26">
        <v>0</v>
      </c>
      <c r="K87" s="26">
        <v>0</v>
      </c>
      <c r="L87" s="26">
        <v>0</v>
      </c>
      <c r="M87" s="56"/>
      <c r="N87" s="56"/>
      <c r="O87" s="56"/>
      <c r="P87" s="56"/>
      <c r="Q87" s="56"/>
      <c r="R87" s="57">
        <f t="shared" si="49"/>
        <v>0</v>
      </c>
    </row>
    <row r="88" spans="2:18" ht="60.75" x14ac:dyDescent="0.35">
      <c r="B88" s="58" t="s">
        <v>73</v>
      </c>
      <c r="C88" s="30">
        <v>0</v>
      </c>
      <c r="D88" s="25"/>
      <c r="E88" s="25"/>
      <c r="F88" s="41">
        <v>0</v>
      </c>
      <c r="G88" s="41">
        <v>0</v>
      </c>
      <c r="H88" s="25">
        <v>0</v>
      </c>
      <c r="I88" s="25">
        <v>0</v>
      </c>
      <c r="J88" s="26">
        <v>0</v>
      </c>
      <c r="K88" s="26">
        <v>0</v>
      </c>
      <c r="L88" s="26">
        <v>0</v>
      </c>
      <c r="M88" s="56"/>
      <c r="N88" s="56"/>
      <c r="O88" s="56"/>
      <c r="P88" s="56"/>
      <c r="Q88" s="56"/>
      <c r="R88" s="57">
        <v>0</v>
      </c>
    </row>
    <row r="89" spans="2:18" ht="41.25" thickBot="1" x14ac:dyDescent="0.3">
      <c r="B89" s="59" t="s">
        <v>74</v>
      </c>
      <c r="C89" s="60">
        <f>C81+C84+C87</f>
        <v>0</v>
      </c>
      <c r="D89" s="61">
        <f>D81+D84+D87</f>
        <v>0</v>
      </c>
      <c r="E89" s="61">
        <f>E81+E84+E87</f>
        <v>0</v>
      </c>
      <c r="F89" s="60">
        <f t="shared" ref="F89:R89" si="50">F81+F84+F87</f>
        <v>0</v>
      </c>
      <c r="G89" s="60">
        <f t="shared" si="50"/>
        <v>0</v>
      </c>
      <c r="H89" s="60">
        <f t="shared" si="50"/>
        <v>0</v>
      </c>
      <c r="I89" s="60">
        <f t="shared" ref="I89:J89" si="51">I81+I84+I87</f>
        <v>0</v>
      </c>
      <c r="J89" s="60">
        <f t="shared" si="51"/>
        <v>0</v>
      </c>
      <c r="K89" s="60">
        <f t="shared" ref="K89:L89" si="52">K81+K84+K87</f>
        <v>0</v>
      </c>
      <c r="L89" s="60">
        <f t="shared" si="52"/>
        <v>0</v>
      </c>
      <c r="M89" s="62"/>
      <c r="N89" s="62"/>
      <c r="O89" s="62"/>
      <c r="P89" s="62"/>
      <c r="Q89" s="62"/>
      <c r="R89" s="63">
        <f t="shared" si="50"/>
        <v>0</v>
      </c>
    </row>
    <row r="90" spans="2:18" ht="21" thickBot="1" x14ac:dyDescent="0.3">
      <c r="B90" s="64" t="s">
        <v>75</v>
      </c>
      <c r="C90" s="65">
        <f>C79+C89</f>
        <v>78393676</v>
      </c>
      <c r="D90" s="66">
        <f>+D79</f>
        <v>6882534</v>
      </c>
      <c r="E90" s="66">
        <f>+C90+D90</f>
        <v>85276210</v>
      </c>
      <c r="F90" s="67">
        <f t="shared" ref="F90:K90" si="53">F79+F89</f>
        <v>4702429.8899999997</v>
      </c>
      <c r="G90" s="65">
        <f t="shared" si="53"/>
        <v>4656961.25</v>
      </c>
      <c r="H90" s="66">
        <f t="shared" si="53"/>
        <v>4915008.1300000008</v>
      </c>
      <c r="I90" s="66">
        <f t="shared" si="53"/>
        <v>5222466.8500000006</v>
      </c>
      <c r="J90" s="66">
        <f t="shared" si="53"/>
        <v>4636164.3099999996</v>
      </c>
      <c r="K90" s="66">
        <f t="shared" si="53"/>
        <v>5720063.7699999996</v>
      </c>
      <c r="L90" s="66">
        <f t="shared" ref="L90:N90" si="54">L79+L89</f>
        <v>5748110.9500000002</v>
      </c>
      <c r="M90" s="66">
        <f t="shared" si="54"/>
        <v>6077666.1099999994</v>
      </c>
      <c r="N90" s="66">
        <f t="shared" si="54"/>
        <v>5172203.68</v>
      </c>
      <c r="O90" s="66">
        <f>O79+O89</f>
        <v>9030709.959999999</v>
      </c>
      <c r="P90" s="66">
        <f t="shared" ref="P90:Q90" si="55">P79+P89</f>
        <v>16368167.23</v>
      </c>
      <c r="Q90" s="66">
        <f t="shared" si="55"/>
        <v>9228400.2199999988</v>
      </c>
      <c r="R90" s="68">
        <f>R79+R89</f>
        <v>81501998.060000002</v>
      </c>
    </row>
    <row r="91" spans="2:18" x14ac:dyDescent="0.25">
      <c r="R91" s="1">
        <v>-81446774.060000002</v>
      </c>
    </row>
    <row r="92" spans="2:18" ht="43.5" x14ac:dyDescent="0.3">
      <c r="B92" s="3" t="s">
        <v>91</v>
      </c>
      <c r="C92" s="2"/>
      <c r="D92" s="2"/>
      <c r="E92" s="2"/>
      <c r="F92" s="2"/>
      <c r="G92" s="2"/>
      <c r="R92" s="13"/>
    </row>
    <row r="93" spans="2:18" x14ac:dyDescent="0.25">
      <c r="B93" s="3"/>
      <c r="C93" s="2"/>
      <c r="D93" s="2"/>
      <c r="E93" s="2"/>
      <c r="F93" s="2"/>
      <c r="G93" s="2"/>
      <c r="R93" s="12"/>
    </row>
    <row r="94" spans="2:18" x14ac:dyDescent="0.25">
      <c r="B94" s="4" t="s">
        <v>79</v>
      </c>
      <c r="C94" s="2"/>
      <c r="D94" s="2"/>
      <c r="E94" s="2"/>
      <c r="F94" s="2"/>
      <c r="G94" s="2"/>
    </row>
    <row r="95" spans="2:18" x14ac:dyDescent="0.25">
      <c r="B95" s="3" t="s">
        <v>80</v>
      </c>
      <c r="C95" s="2"/>
      <c r="D95" s="2"/>
      <c r="E95" s="2"/>
      <c r="F95" s="2"/>
      <c r="G95" s="2"/>
    </row>
    <row r="96" spans="2:18" ht="71.25" x14ac:dyDescent="0.25">
      <c r="B96" s="3" t="s">
        <v>81</v>
      </c>
      <c r="C96" s="2"/>
      <c r="D96" s="2"/>
      <c r="E96" s="2"/>
      <c r="F96" s="2"/>
      <c r="G96" s="2"/>
    </row>
    <row r="97" spans="2:7" ht="42.75" x14ac:dyDescent="0.25">
      <c r="B97" s="3" t="s">
        <v>82</v>
      </c>
      <c r="C97" s="2"/>
      <c r="D97" s="2"/>
      <c r="E97" s="2"/>
      <c r="F97" s="2"/>
      <c r="G97" s="2"/>
    </row>
    <row r="98" spans="2:7" ht="28.5" x14ac:dyDescent="0.25">
      <c r="B98" s="3" t="s">
        <v>83</v>
      </c>
      <c r="C98" s="2"/>
      <c r="D98" s="2"/>
      <c r="E98" s="2"/>
      <c r="F98" s="2"/>
      <c r="G98" s="2"/>
    </row>
    <row r="99" spans="2:7" ht="42.75" x14ac:dyDescent="0.25">
      <c r="B99" s="3" t="s">
        <v>84</v>
      </c>
      <c r="C99" s="2"/>
      <c r="D99" s="2"/>
      <c r="E99" s="2"/>
      <c r="F99" s="2"/>
      <c r="G99" s="2"/>
    </row>
    <row r="100" spans="2:7" x14ac:dyDescent="0.25">
      <c r="B100" s="3" t="s">
        <v>85</v>
      </c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ht="15" customHeight="1" x14ac:dyDescent="0.25">
      <c r="B102" s="74" t="s">
        <v>92</v>
      </c>
      <c r="C102" s="75"/>
      <c r="D102" s="75"/>
      <c r="E102" s="9"/>
      <c r="F102" s="2"/>
      <c r="G102" s="2"/>
    </row>
    <row r="103" spans="2:7" ht="15" customHeight="1" x14ac:dyDescent="0.25">
      <c r="B103" s="75"/>
      <c r="C103" s="75"/>
      <c r="D103" s="75"/>
      <c r="E103" s="9"/>
      <c r="F103" s="2"/>
      <c r="G103" s="2"/>
    </row>
    <row r="104" spans="2:7" ht="15" customHeight="1" x14ac:dyDescent="0.25">
      <c r="B104" s="75"/>
      <c r="C104" s="75"/>
      <c r="D104" s="75"/>
      <c r="E104" s="9"/>
      <c r="F104" s="2"/>
      <c r="G104" s="2"/>
    </row>
    <row r="105" spans="2:7" ht="15" customHeight="1" x14ac:dyDescent="0.25">
      <c r="B105" s="75"/>
      <c r="C105" s="75"/>
      <c r="D105" s="75"/>
      <c r="E105" s="9"/>
      <c r="F105" s="2"/>
      <c r="G105" s="2"/>
    </row>
    <row r="106" spans="2:7" ht="15" customHeight="1" x14ac:dyDescent="0.25">
      <c r="B106" s="75"/>
      <c r="C106" s="75"/>
      <c r="D106" s="75"/>
      <c r="E106" s="9"/>
      <c r="F106" s="2"/>
      <c r="G106" s="2"/>
    </row>
    <row r="107" spans="2:7" ht="15" customHeight="1" x14ac:dyDescent="0.25">
      <c r="B107" s="75"/>
      <c r="C107" s="75"/>
      <c r="D107" s="75"/>
      <c r="E107" s="9"/>
      <c r="F107" s="2"/>
      <c r="G107" s="2"/>
    </row>
    <row r="108" spans="2:7" ht="15" customHeight="1" x14ac:dyDescent="0.25">
      <c r="B108" s="75"/>
      <c r="C108" s="75"/>
      <c r="D108" s="75"/>
      <c r="E108" s="9"/>
      <c r="F108" s="2"/>
      <c r="G108" s="2"/>
    </row>
    <row r="109" spans="2:7" ht="15" customHeight="1" x14ac:dyDescent="0.25">
      <c r="B109" s="75"/>
      <c r="C109" s="75"/>
      <c r="D109" s="75"/>
      <c r="E109" s="9"/>
      <c r="F109" s="2"/>
      <c r="G109" s="2"/>
    </row>
    <row r="110" spans="2:7" ht="15" customHeight="1" x14ac:dyDescent="0.25">
      <c r="B110" s="75"/>
      <c r="C110" s="75"/>
      <c r="D110" s="75"/>
      <c r="E110" s="9"/>
      <c r="F110" s="2"/>
      <c r="G110" s="2"/>
    </row>
    <row r="111" spans="2:7" ht="15" customHeight="1" x14ac:dyDescent="0.25">
      <c r="B111" s="75"/>
      <c r="C111" s="75"/>
      <c r="D111" s="75"/>
      <c r="E111" s="9"/>
      <c r="F111" s="2"/>
      <c r="G111" s="2"/>
    </row>
    <row r="112" spans="2:7" ht="15" customHeight="1" x14ac:dyDescent="0.25">
      <c r="B112" s="75"/>
      <c r="C112" s="75"/>
      <c r="D112" s="75"/>
      <c r="E112" s="9"/>
      <c r="F112" s="2"/>
      <c r="G112" s="2"/>
    </row>
    <row r="113" spans="2:7" ht="15" customHeight="1" x14ac:dyDescent="0.25">
      <c r="B113" s="75"/>
      <c r="C113" s="75"/>
      <c r="D113" s="75"/>
      <c r="E113" s="9"/>
      <c r="F113" s="2"/>
      <c r="G113" s="2"/>
    </row>
    <row r="114" spans="2:7" x14ac:dyDescent="0.25">
      <c r="B114" s="75"/>
      <c r="C114" s="75"/>
      <c r="D114" s="75"/>
      <c r="E114" s="9"/>
    </row>
    <row r="115" spans="2:7" x14ac:dyDescent="0.25">
      <c r="B115" s="75"/>
      <c r="C115" s="75"/>
      <c r="D115" s="75"/>
      <c r="E115" s="9"/>
    </row>
    <row r="116" spans="2:7" x14ac:dyDescent="0.25">
      <c r="B116" s="75"/>
      <c r="C116" s="75"/>
      <c r="D116" s="75"/>
      <c r="E116" s="9"/>
    </row>
    <row r="117" spans="2:7" x14ac:dyDescent="0.25">
      <c r="B117" s="75"/>
      <c r="C117" s="75"/>
      <c r="D117" s="75"/>
      <c r="E117" s="9"/>
    </row>
  </sheetData>
  <mergeCells count="1">
    <mergeCell ref="B102:D117"/>
  </mergeCells>
  <phoneticPr fontId="12" type="noConversion"/>
  <pageMargins left="0.25" right="0.25" top="0.75" bottom="0.75" header="0.3" footer="0.3"/>
  <pageSetup paperSize="5" scale="28" fitToHeight="0" orientation="portrait" horizontalDpi="4294967293" r:id="rId1"/>
  <rowBreaks count="1" manualBreakCount="1">
    <brk id="56" max="16" man="1"/>
  </rowBreaks>
  <ignoredErrors>
    <ignoredError sqref="C5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D7BB-103A-4DE1-8785-2775C5697A98}">
  <dimension ref="E1:E6"/>
  <sheetViews>
    <sheetView workbookViewId="0">
      <selection activeCell="E4" sqref="E4:E6"/>
    </sheetView>
  </sheetViews>
  <sheetFormatPr baseColWidth="10" defaultRowHeight="15" x14ac:dyDescent="0.2"/>
  <cols>
    <col min="5" max="5" width="25.85546875" style="72" customWidth="1"/>
    <col min="7" max="7" width="13.140625" customWidth="1"/>
  </cols>
  <sheetData>
    <row r="1" spans="5:5" x14ac:dyDescent="0.2">
      <c r="E1" s="72">
        <v>10020</v>
      </c>
    </row>
    <row r="2" spans="5:5" x14ac:dyDescent="0.2">
      <c r="E2" s="72">
        <f>3500-1000</f>
        <v>2500</v>
      </c>
    </row>
    <row r="3" spans="5:5" ht="15.75" x14ac:dyDescent="0.25">
      <c r="E3" s="73">
        <f>SUM(E1:E2)</f>
        <v>12520</v>
      </c>
    </row>
    <row r="5" spans="5:5" x14ac:dyDescent="0.2">
      <c r="E5" s="72" t="s">
        <v>102</v>
      </c>
    </row>
    <row r="6" spans="5:5" x14ac:dyDescent="0.2">
      <c r="E6" s="72" t="s">
        <v>103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JUNIO</vt:lpstr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2023-01-04T17:55:54Z</cp:lastPrinted>
  <dcterms:created xsi:type="dcterms:W3CDTF">2020-09-10T14:28:05Z</dcterms:created>
  <dcterms:modified xsi:type="dcterms:W3CDTF">2023-01-04T18:39:24Z</dcterms:modified>
</cp:coreProperties>
</file>